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7040" windowHeight="16200" tabRatio="500" activeTab="0"/>
  </bookViews>
  <sheets>
    <sheet name="2013-2014 New Budget" sheetId="1" r:id="rId1"/>
    <sheet name="Donor Breakdown" sheetId="2" r:id="rId2"/>
  </sheets>
  <definedNames/>
  <calcPr fullCalcOnLoad="1"/>
</workbook>
</file>

<file path=xl/sharedStrings.xml><?xml version="1.0" encoding="utf-8"?>
<sst xmlns="http://schemas.openxmlformats.org/spreadsheetml/2006/main" count="152" uniqueCount="137">
  <si>
    <t>Technical Experts (5)</t>
  </si>
  <si>
    <t>Local Researchers</t>
  </si>
  <si>
    <t>Online Platform/Database</t>
  </si>
  <si>
    <t>Total Communications Costs</t>
  </si>
  <si>
    <r>
      <t xml:space="preserve">Travel, Conferences &amp; Meetings </t>
    </r>
    <r>
      <rPr>
        <sz val="10"/>
        <color indexed="10"/>
        <rFont val="Calibri"/>
        <family val="0"/>
      </rPr>
      <t>(2)</t>
    </r>
  </si>
  <si>
    <r>
      <t xml:space="preserve">Independent Reporting Mechanism </t>
    </r>
    <r>
      <rPr>
        <sz val="10"/>
        <color indexed="10"/>
        <rFont val="Calibri"/>
        <family val="0"/>
      </rPr>
      <t>(5)</t>
    </r>
  </si>
  <si>
    <r>
      <t xml:space="preserve">(4) </t>
    </r>
    <r>
      <rPr>
        <b/>
        <sz val="10"/>
        <rFont val="Calibri"/>
        <family val="0"/>
      </rPr>
      <t xml:space="preserve">Communications and Web </t>
    </r>
  </si>
  <si>
    <t>Total Overhead Costs</t>
  </si>
  <si>
    <t>TOTAL COSTS</t>
  </si>
  <si>
    <t>Expense by Category</t>
  </si>
  <si>
    <t>Total</t>
  </si>
  <si>
    <t>Total Project/Program Budget</t>
  </si>
  <si>
    <t>Total Costs</t>
  </si>
  <si>
    <t>60 Civil Society Participants (travel, visa, hotel, food)</t>
  </si>
  <si>
    <t>Total Office Rent</t>
  </si>
  <si>
    <r>
      <t xml:space="preserve">Office Rent </t>
    </r>
    <r>
      <rPr>
        <sz val="10"/>
        <color indexed="10"/>
        <rFont val="Calibri"/>
        <family val="0"/>
      </rPr>
      <t>(3)</t>
    </r>
  </si>
  <si>
    <t>Web Maintenance</t>
  </si>
  <si>
    <t>30% of salaries</t>
  </si>
  <si>
    <t>Benefits</t>
  </si>
  <si>
    <t>Total Salaries and Employee Benefits</t>
  </si>
  <si>
    <t>a. Annual Stipend</t>
  </si>
  <si>
    <t>$20,000 per year @ 5 experts</t>
  </si>
  <si>
    <t>Unit Costs</t>
  </si>
  <si>
    <t>Total Costs</t>
  </si>
  <si>
    <t>Program Associate</t>
  </si>
  <si>
    <t>D. Annual Travel Budget for Support Unit</t>
  </si>
  <si>
    <t>B.  San Francisco Office</t>
  </si>
  <si>
    <t>B. OGP Steering Committee</t>
  </si>
  <si>
    <t>E. Travel Agent for Support Unit (for all meeting travel management as well as SU travel)</t>
  </si>
  <si>
    <t>% Total Funding</t>
  </si>
  <si>
    <t>Sub-Total</t>
  </si>
  <si>
    <r>
      <t>(3)</t>
    </r>
    <r>
      <rPr>
        <b/>
        <sz val="10"/>
        <color indexed="10"/>
        <rFont val="Calibri"/>
        <family val="0"/>
      </rPr>
      <t xml:space="preserve"> </t>
    </r>
    <r>
      <rPr>
        <b/>
        <sz val="10"/>
        <rFont val="Calibri"/>
        <family val="0"/>
      </rPr>
      <t>Office Rent and Equipment</t>
    </r>
  </si>
  <si>
    <r>
      <t xml:space="preserve">Salaries and Employee Benefits </t>
    </r>
    <r>
      <rPr>
        <sz val="10"/>
        <color indexed="10"/>
        <rFont val="Calibri"/>
        <family val="0"/>
      </rPr>
      <t>(1)</t>
    </r>
  </si>
  <si>
    <t>3,000/person</t>
  </si>
  <si>
    <t>TOTAL COSTS</t>
  </si>
  <si>
    <r>
      <t xml:space="preserve">Admin Costs </t>
    </r>
    <r>
      <rPr>
        <sz val="10"/>
        <color indexed="10"/>
        <rFont val="Calibri"/>
        <family val="0"/>
      </rPr>
      <t>(7)</t>
    </r>
  </si>
  <si>
    <r>
      <t>Contingency Funds</t>
    </r>
    <r>
      <rPr>
        <sz val="10"/>
        <color indexed="10"/>
        <rFont val="Calibri"/>
        <family val="0"/>
      </rPr>
      <t xml:space="preserve"> (6)</t>
    </r>
  </si>
  <si>
    <t>Payroll Taxes</t>
  </si>
  <si>
    <t>$50 per employee</t>
  </si>
  <si>
    <t>Insurance</t>
  </si>
  <si>
    <r>
      <t xml:space="preserve">Communications </t>
    </r>
    <r>
      <rPr>
        <sz val="10"/>
        <color indexed="10"/>
        <rFont val="Calibri"/>
        <family val="0"/>
      </rPr>
      <t>(4)</t>
    </r>
  </si>
  <si>
    <t>Executive Director</t>
  </si>
  <si>
    <t>Deputy Director</t>
  </si>
  <si>
    <t>Total IRM Costs</t>
  </si>
  <si>
    <t>Time and Materials with Echo Ditto</t>
  </si>
  <si>
    <t>Hewlett</t>
  </si>
  <si>
    <t>Omidyar</t>
  </si>
  <si>
    <t>Open Society Foundations</t>
  </si>
  <si>
    <t>Norway</t>
  </si>
  <si>
    <t>US</t>
  </si>
  <si>
    <t>UK</t>
  </si>
  <si>
    <t>South Africa</t>
  </si>
  <si>
    <t>Tanzania</t>
  </si>
  <si>
    <t>Indonesia</t>
  </si>
  <si>
    <t>Brazil</t>
  </si>
  <si>
    <t>Philippines</t>
  </si>
  <si>
    <t>TOTAL</t>
  </si>
  <si>
    <t>Other</t>
  </si>
  <si>
    <t>Projected Revenue Streams</t>
  </si>
  <si>
    <t>Private Foundations</t>
  </si>
  <si>
    <t>Governments</t>
  </si>
  <si>
    <t>% Total Funding</t>
  </si>
  <si>
    <t>x1 month</t>
  </si>
  <si>
    <t>2,000/person</t>
  </si>
  <si>
    <t>C. Travel Support for Experts to Regional OGP Events</t>
  </si>
  <si>
    <t>5 experts (per meeting) to attend 3 regional meetings in Africa, Asia, Latin America</t>
  </si>
  <si>
    <t>20 trips for SU staff, including Steering Committee meetings, regional meetings, Jakarta meetings, D.C. consultations</t>
  </si>
  <si>
    <t>Senior Advisors (5): Travel and Time</t>
  </si>
  <si>
    <t>Training of local researchers</t>
  </si>
  <si>
    <t>Training venue</t>
  </si>
  <si>
    <t>Template design and layout</t>
  </si>
  <si>
    <t>IRM Staff Travel</t>
  </si>
  <si>
    <t>$2500/trip (8 trips)</t>
  </si>
  <si>
    <t>prorated for 8 mos in 2013</t>
  </si>
  <si>
    <t>$1600/person (58 researchers)</t>
  </si>
  <si>
    <t>3 Meetings per year for 6 civil society SC members requiring travel support</t>
  </si>
  <si>
    <t>Monthly Retainer with Firm ($6,000)</t>
  </si>
  <si>
    <t>Website Redesign</t>
  </si>
  <si>
    <t>Printing Costs</t>
  </si>
  <si>
    <t>Set-up of Contact Relationship Management System</t>
  </si>
  <si>
    <t>Contract with Global Integrity for Peer Exchange support</t>
  </si>
  <si>
    <t>Total Country Support and Peer Learning</t>
  </si>
  <si>
    <t>prorated for 6 mos in 2013</t>
  </si>
  <si>
    <r>
      <t>(</t>
    </r>
    <r>
      <rPr>
        <sz val="10"/>
        <color indexed="10"/>
        <rFont val="Calibri"/>
        <family val="0"/>
      </rPr>
      <t>6</t>
    </r>
    <r>
      <rPr>
        <sz val="10"/>
        <color indexed="10"/>
        <rFont val="Calibri"/>
        <family val="0"/>
      </rPr>
      <t>)</t>
    </r>
    <r>
      <rPr>
        <b/>
        <sz val="10"/>
        <rFont val="Calibri"/>
        <family val="0"/>
      </rPr>
      <t xml:space="preserve"> Independent Reporting Mechanism </t>
    </r>
  </si>
  <si>
    <r>
      <rPr>
        <sz val="10"/>
        <color indexed="10"/>
        <rFont val="Calibri"/>
        <family val="0"/>
      </rPr>
      <t>(</t>
    </r>
    <r>
      <rPr>
        <sz val="10"/>
        <color indexed="10"/>
        <rFont val="Calibri"/>
        <family val="0"/>
      </rPr>
      <t>8</t>
    </r>
    <r>
      <rPr>
        <sz val="10"/>
        <color indexed="10"/>
        <rFont val="Calibri"/>
        <family val="0"/>
      </rPr>
      <t>)</t>
    </r>
    <r>
      <rPr>
        <b/>
        <sz val="10"/>
        <rFont val="Calibri"/>
        <family val="0"/>
      </rPr>
      <t xml:space="preserve"> Admin Costs for Support Unit</t>
    </r>
  </si>
  <si>
    <t>Senior Advisor (P/T)</t>
  </si>
  <si>
    <t>Country Support and Peer Learning</t>
  </si>
  <si>
    <t>1-year contract, includes staffing and travel</t>
  </si>
  <si>
    <t>Communications, Social Media</t>
  </si>
  <si>
    <r>
      <t>(7</t>
    </r>
    <r>
      <rPr>
        <b/>
        <sz val="10"/>
        <color indexed="10"/>
        <rFont val="Calibri"/>
        <family val="0"/>
      </rPr>
      <t>)</t>
    </r>
    <r>
      <rPr>
        <b/>
        <sz val="10"/>
        <rFont val="Calibri"/>
        <family val="0"/>
      </rPr>
      <t xml:space="preserve"> Contingency funds</t>
    </r>
  </si>
  <si>
    <t>Tides Center Overhead (estimated based on anticipated revenue)</t>
  </si>
  <si>
    <t>14% on US grant</t>
  </si>
  <si>
    <t>$2500 x 5 trips (1 trip per expert)</t>
  </si>
  <si>
    <t>$5,000 x 3 trips (1 trip per advisor)</t>
  </si>
  <si>
    <t>$8000 x 8</t>
  </si>
  <si>
    <t>$8500 x 39</t>
  </si>
  <si>
    <t>Staff, Benefits and Payroll Taxes</t>
  </si>
  <si>
    <t>$1500 per venue (2 venues)</t>
  </si>
  <si>
    <t>Printing</t>
  </si>
  <si>
    <t>Editing and Translation</t>
  </si>
  <si>
    <t>$400 x 47</t>
  </si>
  <si>
    <t>$500 x 47</t>
  </si>
  <si>
    <t>Local researchers honorarium</t>
  </si>
  <si>
    <t>Publications</t>
  </si>
  <si>
    <t>3 IRM Staff</t>
  </si>
  <si>
    <t>Consultant for institutional assessment of OGP</t>
  </si>
  <si>
    <t>A. Travel Budget for Civil Society Participants--October 2013 Annual Conference</t>
  </si>
  <si>
    <t>3,000/trip (4 staff, 5 trips each)</t>
  </si>
  <si>
    <t xml:space="preserve">A.  Washington D.C. office (OpenGovHub) </t>
  </si>
  <si>
    <t>3530/month</t>
  </si>
  <si>
    <t>850/month (prorated for 11 mos in 2013)</t>
  </si>
  <si>
    <t>Design and layout for Case Studies</t>
  </si>
  <si>
    <t>OGP Working Groups - materials, travel support</t>
  </si>
  <si>
    <r>
      <t>(1)</t>
    </r>
    <r>
      <rPr>
        <b/>
        <sz val="10"/>
        <rFont val="Calibri"/>
        <family val="0"/>
      </rPr>
      <t xml:space="preserve"> Support Unit Salaries and Employee Benefits</t>
    </r>
  </si>
  <si>
    <t>Legal Services to obtain U.S. work visas</t>
  </si>
  <si>
    <t>Total Salaries</t>
  </si>
  <si>
    <t>Outreach Associate</t>
  </si>
  <si>
    <t>Consulting Fees for OGP Case Studies</t>
  </si>
  <si>
    <r>
      <rPr>
        <sz val="10"/>
        <color indexed="10"/>
        <rFont val="Calibri"/>
        <family val="0"/>
      </rPr>
      <t>(2)</t>
    </r>
    <r>
      <rPr>
        <b/>
        <sz val="10"/>
        <rFont val="Calibri"/>
        <family val="0"/>
      </rPr>
      <t xml:space="preserve"> Travel for OGP Meetings</t>
    </r>
  </si>
  <si>
    <t>Total Travel for OGP Meetings</t>
  </si>
  <si>
    <r>
      <rPr>
        <b/>
        <sz val="10"/>
        <color indexed="10"/>
        <rFont val="Calibri"/>
        <family val="0"/>
      </rPr>
      <t>(5)</t>
    </r>
    <r>
      <rPr>
        <b/>
        <sz val="10"/>
        <rFont val="Calibri"/>
        <family val="0"/>
      </rPr>
      <t xml:space="preserve"> Peer Exchange and Learning </t>
    </r>
  </si>
  <si>
    <t>b. Travel for review meetings</t>
  </si>
  <si>
    <t>SUBTOTAL</t>
  </si>
  <si>
    <t>12% on DFID contribution</t>
  </si>
  <si>
    <t>9% on member country dues and foundation grants</t>
  </si>
  <si>
    <t>Communications Director</t>
  </si>
  <si>
    <t>Program Officer</t>
  </si>
  <si>
    <t>C. Equipment (computers, printers, etc.)</t>
  </si>
  <si>
    <t>OGP Revised Budget Projection for January 2013-December 2013</t>
  </si>
  <si>
    <t>PR for October Summit</t>
  </si>
  <si>
    <t>PR for OGP Regional Events</t>
  </si>
  <si>
    <t>4 working groups, $10,000/group</t>
  </si>
  <si>
    <t>Action Plan Coaching</t>
  </si>
  <si>
    <t>Trips by SC members and other experts</t>
  </si>
  <si>
    <t>Development of OGP Prize Competition</t>
  </si>
  <si>
    <t>OGP Video(s) (for Annual Summit)</t>
  </si>
  <si>
    <r>
      <t xml:space="preserve">DRAFT </t>
    </r>
    <r>
      <rPr>
        <sz val="14"/>
        <rFont val="Calibri"/>
        <family val="0"/>
      </rPr>
      <t>as of August 21, 2013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</si>
</sst>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_);[Red]\(&quot;$&quot;#,##0.0\)"/>
    <numFmt numFmtId="166" formatCode="m/d/yyyy"/>
  </numFmts>
  <fonts count="51">
    <font>
      <sz val="10"/>
      <name val="Verdana"/>
      <family val="0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color indexed="10"/>
      <name val="Calibri"/>
      <family val="0"/>
    </font>
    <font>
      <b/>
      <sz val="10"/>
      <name val="Calibri"/>
      <family val="0"/>
    </font>
    <font>
      <sz val="10"/>
      <color indexed="10"/>
      <name val="Calibri"/>
      <family val="0"/>
    </font>
    <font>
      <i/>
      <sz val="1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12"/>
      <name val="Verdana"/>
      <family val="2"/>
    </font>
    <font>
      <sz val="14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37" fontId="10" fillId="0" borderId="14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left" wrapText="1"/>
    </xf>
    <xf numFmtId="37" fontId="8" fillId="0" borderId="15" xfId="0" applyNumberFormat="1" applyFont="1" applyBorder="1" applyAlignment="1">
      <alignment horizontal="right" wrapText="1"/>
    </xf>
    <xf numFmtId="37" fontId="8" fillId="0" borderId="0" xfId="0" applyNumberFormat="1" applyFont="1" applyAlignment="1">
      <alignment horizontal="left" wrapText="1"/>
    </xf>
    <xf numFmtId="0" fontId="8" fillId="0" borderId="16" xfId="0" applyFont="1" applyBorder="1" applyAlignment="1">
      <alignment horizontal="left" wrapText="1"/>
    </xf>
    <xf numFmtId="37" fontId="8" fillId="0" borderId="16" xfId="0" applyNumberFormat="1" applyFont="1" applyBorder="1" applyAlignment="1">
      <alignment horizontal="right" wrapText="1"/>
    </xf>
    <xf numFmtId="0" fontId="12" fillId="0" borderId="16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37" fontId="11" fillId="0" borderId="14" xfId="0" applyNumberFormat="1" applyFont="1" applyBorder="1" applyAlignment="1">
      <alignment horizontal="left" wrapText="1"/>
    </xf>
    <xf numFmtId="37" fontId="8" fillId="0" borderId="15" xfId="0" applyNumberFormat="1" applyFont="1" applyBorder="1" applyAlignment="1">
      <alignment horizontal="left" wrapText="1"/>
    </xf>
    <xf numFmtId="37" fontId="8" fillId="0" borderId="16" xfId="0" applyNumberFormat="1" applyFont="1" applyBorder="1" applyAlignment="1">
      <alignment horizontal="left" wrapText="1"/>
    </xf>
    <xf numFmtId="37" fontId="10" fillId="0" borderId="16" xfId="0" applyNumberFormat="1" applyFont="1" applyBorder="1" applyAlignment="1">
      <alignment horizontal="left" wrapText="1"/>
    </xf>
    <xf numFmtId="37" fontId="10" fillId="0" borderId="0" xfId="0" applyNumberFormat="1" applyFont="1" applyBorder="1" applyAlignment="1">
      <alignment horizontal="left" wrapText="1"/>
    </xf>
    <xf numFmtId="37" fontId="10" fillId="0" borderId="14" xfId="0" applyNumberFormat="1" applyFont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37" fontId="8" fillId="0" borderId="0" xfId="0" applyNumberFormat="1" applyFont="1" applyAlignment="1">
      <alignment horizontal="right" wrapText="1"/>
    </xf>
    <xf numFmtId="37" fontId="10" fillId="0" borderId="17" xfId="0" applyNumberFormat="1" applyFont="1" applyBorder="1" applyAlignment="1">
      <alignment horizontal="left" wrapText="1"/>
    </xf>
    <xf numFmtId="0" fontId="8" fillId="0" borderId="0" xfId="0" applyFont="1" applyAlignment="1">
      <alignment horizontal="right" wrapText="1"/>
    </xf>
    <xf numFmtId="37" fontId="10" fillId="0" borderId="18" xfId="0" applyNumberFormat="1" applyFont="1" applyBorder="1" applyAlignment="1">
      <alignment horizontal="left" wrapText="1"/>
    </xf>
    <xf numFmtId="3" fontId="8" fillId="0" borderId="19" xfId="0" applyNumberFormat="1" applyFont="1" applyBorder="1" applyAlignment="1">
      <alignment horizontal="left" wrapText="1"/>
    </xf>
    <xf numFmtId="37" fontId="8" fillId="0" borderId="19" xfId="0" applyNumberFormat="1" applyFont="1" applyBorder="1" applyAlignment="1">
      <alignment horizontal="left" wrapText="1"/>
    </xf>
    <xf numFmtId="37" fontId="10" fillId="0" borderId="20" xfId="0" applyNumberFormat="1" applyFont="1" applyBorder="1" applyAlignment="1">
      <alignment horizontal="left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37" fontId="10" fillId="0" borderId="16" xfId="0" applyNumberFormat="1" applyFont="1" applyBorder="1" applyAlignment="1">
      <alignment horizontal="right" wrapText="1"/>
    </xf>
    <xf numFmtId="164" fontId="8" fillId="0" borderId="16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wrapText="1"/>
    </xf>
    <xf numFmtId="37" fontId="10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wrapText="1"/>
    </xf>
    <xf numFmtId="37" fontId="8" fillId="0" borderId="21" xfId="0" applyNumberFormat="1" applyFont="1" applyBorder="1" applyAlignment="1">
      <alignment horizontal="left" wrapText="1"/>
    </xf>
    <xf numFmtId="37" fontId="10" fillId="0" borderId="17" xfId="0" applyNumberFormat="1" applyFont="1" applyBorder="1" applyAlignment="1">
      <alignment horizontal="right" wrapText="1"/>
    </xf>
    <xf numFmtId="2" fontId="10" fillId="0" borderId="0" xfId="0" applyNumberFormat="1" applyFont="1" applyFill="1" applyAlignment="1">
      <alignment horizontal="left" wrapText="1"/>
    </xf>
    <xf numFmtId="37" fontId="8" fillId="0" borderId="22" xfId="0" applyNumberFormat="1" applyFont="1" applyBorder="1" applyAlignment="1">
      <alignment horizontal="right" wrapText="1"/>
    </xf>
    <xf numFmtId="3" fontId="8" fillId="0" borderId="23" xfId="0" applyNumberFormat="1" applyFont="1" applyBorder="1" applyAlignment="1">
      <alignment wrapText="1"/>
    </xf>
    <xf numFmtId="0" fontId="10" fillId="0" borderId="0" xfId="0" applyFont="1" applyAlignment="1">
      <alignment horizontal="left" vertical="top" wrapText="1"/>
    </xf>
    <xf numFmtId="0" fontId="13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 horizontal="left" indent="1"/>
    </xf>
    <xf numFmtId="0" fontId="14" fillId="0" borderId="28" xfId="0" applyFont="1" applyBorder="1" applyAlignment="1">
      <alignment/>
    </xf>
    <xf numFmtId="6" fontId="14" fillId="0" borderId="29" xfId="0" applyNumberFormat="1" applyFont="1" applyBorder="1" applyAlignment="1">
      <alignment/>
    </xf>
    <xf numFmtId="0" fontId="14" fillId="0" borderId="30" xfId="0" applyFont="1" applyBorder="1" applyAlignment="1">
      <alignment horizontal="left" indent="1"/>
    </xf>
    <xf numFmtId="0" fontId="14" fillId="0" borderId="15" xfId="0" applyFont="1" applyBorder="1" applyAlignment="1">
      <alignment/>
    </xf>
    <xf numFmtId="3" fontId="14" fillId="0" borderId="31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4" fillId="0" borderId="16" xfId="0" applyFont="1" applyBorder="1" applyAlignment="1">
      <alignment/>
    </xf>
    <xf numFmtId="3" fontId="14" fillId="0" borderId="16" xfId="0" applyNumberFormat="1" applyFont="1" applyBorder="1" applyAlignment="1">
      <alignment/>
    </xf>
    <xf numFmtId="6" fontId="14" fillId="0" borderId="16" xfId="0" applyNumberFormat="1" applyFont="1" applyBorder="1" applyAlignment="1">
      <alignment/>
    </xf>
    <xf numFmtId="6" fontId="14" fillId="0" borderId="26" xfId="0" applyNumberFormat="1" applyFont="1" applyBorder="1" applyAlignment="1">
      <alignment/>
    </xf>
    <xf numFmtId="0" fontId="11" fillId="0" borderId="0" xfId="0" applyFont="1" applyAlignment="1">
      <alignment horizontal="left" wrapText="1"/>
    </xf>
    <xf numFmtId="0" fontId="8" fillId="0" borderId="32" xfId="0" applyFont="1" applyBorder="1" applyAlignment="1">
      <alignment horizontal="left" wrapText="1"/>
    </xf>
    <xf numFmtId="37" fontId="8" fillId="0" borderId="33" xfId="0" applyNumberFormat="1" applyFont="1" applyBorder="1" applyAlignment="1">
      <alignment horizontal="left" wrapText="1"/>
    </xf>
    <xf numFmtId="37" fontId="10" fillId="0" borderId="0" xfId="0" applyNumberFormat="1" applyFont="1" applyAlignment="1">
      <alignment horizontal="right" wrapText="1"/>
    </xf>
    <xf numFmtId="37" fontId="10" fillId="33" borderId="0" xfId="0" applyNumberFormat="1" applyFont="1" applyFill="1" applyAlignment="1">
      <alignment horizontal="right" wrapText="1"/>
    </xf>
    <xf numFmtId="37" fontId="10" fillId="33" borderId="0" xfId="0" applyNumberFormat="1" applyFont="1" applyFill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4" fillId="0" borderId="24" xfId="0" applyFont="1" applyBorder="1" applyAlignment="1">
      <alignment/>
    </xf>
    <xf numFmtId="6" fontId="14" fillId="0" borderId="25" xfId="0" applyNumberFormat="1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13" fillId="0" borderId="16" xfId="0" applyFont="1" applyBorder="1" applyAlignment="1">
      <alignment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zoomScale="125" zoomScaleNormal="125" workbookViewId="0" topLeftCell="A1">
      <selection activeCell="B2" sqref="B2"/>
    </sheetView>
  </sheetViews>
  <sheetFormatPr defaultColWidth="11.00390625" defaultRowHeight="12.75"/>
  <cols>
    <col min="1" max="1" width="30.25390625" style="39" customWidth="1"/>
    <col min="2" max="2" width="22.25390625" style="39" customWidth="1"/>
    <col min="3" max="3" width="19.625" style="39" customWidth="1"/>
    <col min="4" max="4" width="20.875" style="8" customWidth="1"/>
    <col min="5" max="16384" width="10.75390625" style="1" customWidth="1"/>
  </cols>
  <sheetData>
    <row r="1" spans="1:4" ht="18">
      <c r="A1" s="76" t="s">
        <v>128</v>
      </c>
      <c r="B1" s="76"/>
      <c r="C1" s="76"/>
      <c r="D1" s="76"/>
    </row>
    <row r="2" spans="1:4" ht="18">
      <c r="A2" s="74" t="s">
        <v>136</v>
      </c>
      <c r="B2" s="74"/>
      <c r="C2" s="74"/>
      <c r="D2" s="74"/>
    </row>
    <row r="3" spans="1:4" ht="13.5">
      <c r="A3" s="45"/>
      <c r="B3" s="45"/>
      <c r="C3" s="45"/>
      <c r="D3" s="45"/>
    </row>
    <row r="4" spans="1:4" ht="15" thickBot="1">
      <c r="A4" s="2"/>
      <c r="B4" s="65">
        <v>2013</v>
      </c>
      <c r="C4" s="1"/>
      <c r="D4" s="1"/>
    </row>
    <row r="5" spans="1:4" ht="15" thickBot="1">
      <c r="A5" s="3" t="s">
        <v>8</v>
      </c>
      <c r="B5" s="27">
        <f>B17</f>
        <v>2485715.6</v>
      </c>
      <c r="C5" s="1"/>
      <c r="D5" s="1"/>
    </row>
    <row r="6" spans="1:4" ht="15" thickBot="1">
      <c r="A6" s="4"/>
      <c r="B6" s="23"/>
      <c r="C6" s="1"/>
      <c r="D6" s="1"/>
    </row>
    <row r="7" spans="1:4" ht="15" thickBot="1">
      <c r="A7" s="5" t="s">
        <v>9</v>
      </c>
      <c r="B7" s="29" t="s">
        <v>10</v>
      </c>
      <c r="C7" s="1"/>
      <c r="D7" s="1"/>
    </row>
    <row r="8" spans="1:4" ht="15" thickTop="1">
      <c r="A8" s="6" t="s">
        <v>32</v>
      </c>
      <c r="B8" s="30">
        <f>C32</f>
        <v>453605.6</v>
      </c>
      <c r="C8" s="1"/>
      <c r="D8" s="1"/>
    </row>
    <row r="9" spans="1:4" ht="13.5">
      <c r="A9" s="6" t="s">
        <v>4</v>
      </c>
      <c r="B9" s="31">
        <f>C45</f>
        <v>329000</v>
      </c>
      <c r="C9" s="1"/>
      <c r="D9" s="1"/>
    </row>
    <row r="10" spans="1:4" ht="13.5">
      <c r="A10" s="6" t="s">
        <v>15</v>
      </c>
      <c r="B10" s="31">
        <f>C52</f>
        <v>54710</v>
      </c>
      <c r="C10" s="1"/>
      <c r="D10" s="1"/>
    </row>
    <row r="11" spans="1:4" ht="13.5">
      <c r="A11" s="6" t="s">
        <v>40</v>
      </c>
      <c r="B11" s="31">
        <f>C63</f>
        <v>252000</v>
      </c>
      <c r="C11" s="1"/>
      <c r="D11" s="1"/>
    </row>
    <row r="12" spans="1:4" ht="13.5">
      <c r="A12" s="6" t="s">
        <v>86</v>
      </c>
      <c r="B12" s="31">
        <f>C75</f>
        <v>220000</v>
      </c>
      <c r="C12" s="1"/>
      <c r="D12" s="1"/>
    </row>
    <row r="13" spans="1:4" ht="13.5">
      <c r="A13" s="6" t="s">
        <v>5</v>
      </c>
      <c r="B13" s="31">
        <f>C95</f>
        <v>860900</v>
      </c>
      <c r="C13" s="1"/>
      <c r="D13" s="1"/>
    </row>
    <row r="14" spans="1:4" ht="13.5">
      <c r="A14" s="6" t="s">
        <v>36</v>
      </c>
      <c r="B14" s="31">
        <f>C97</f>
        <v>50000</v>
      </c>
      <c r="C14" s="1"/>
      <c r="D14" s="1"/>
    </row>
    <row r="15" spans="1:4" ht="13.5">
      <c r="A15" s="6" t="s">
        <v>35</v>
      </c>
      <c r="B15" s="31">
        <f>C107</f>
        <v>265500</v>
      </c>
      <c r="C15" s="1"/>
      <c r="D15" s="1"/>
    </row>
    <row r="16" spans="1:4" ht="13.5">
      <c r="A16" s="61"/>
      <c r="B16" s="62"/>
      <c r="C16" s="1"/>
      <c r="D16" s="1"/>
    </row>
    <row r="17" spans="1:4" ht="15" thickBot="1">
      <c r="A17" s="7" t="s">
        <v>11</v>
      </c>
      <c r="B17" s="32">
        <f>SUM(B8:B15)</f>
        <v>2485715.6</v>
      </c>
      <c r="C17" s="1"/>
      <c r="D17" s="1"/>
    </row>
    <row r="18" spans="1:3" ht="13.5">
      <c r="A18" s="8"/>
      <c r="B18" s="8"/>
      <c r="C18" s="28"/>
    </row>
    <row r="19" spans="1:4" ht="13.5">
      <c r="A19" s="8"/>
      <c r="B19" s="13"/>
      <c r="C19" s="64">
        <v>2013</v>
      </c>
      <c r="D19" s="1"/>
    </row>
    <row r="20" spans="1:4" ht="15" thickBot="1">
      <c r="A20" s="9" t="s">
        <v>113</v>
      </c>
      <c r="B20" s="24" t="s">
        <v>22</v>
      </c>
      <c r="C20" s="10" t="s">
        <v>12</v>
      </c>
      <c r="D20" s="1"/>
    </row>
    <row r="21" spans="1:4" ht="15" thickTop="1">
      <c r="A21" s="11" t="s">
        <v>41</v>
      </c>
      <c r="B21" s="33"/>
      <c r="C21" s="12"/>
      <c r="D21" s="1"/>
    </row>
    <row r="22" spans="1:4" ht="13.5">
      <c r="A22" s="11" t="s">
        <v>85</v>
      </c>
      <c r="B22" s="33" t="s">
        <v>62</v>
      </c>
      <c r="C22" s="12"/>
      <c r="D22" s="1"/>
    </row>
    <row r="23" spans="1:4" ht="13.5">
      <c r="A23" s="14" t="s">
        <v>42</v>
      </c>
      <c r="B23" s="34" t="s">
        <v>73</v>
      </c>
      <c r="C23" s="15"/>
      <c r="D23" s="1"/>
    </row>
    <row r="24" spans="1:4" ht="13.5">
      <c r="A24" s="14" t="s">
        <v>126</v>
      </c>
      <c r="B24" s="34" t="s">
        <v>82</v>
      </c>
      <c r="C24" s="15"/>
      <c r="D24" s="1"/>
    </row>
    <row r="25" spans="1:4" ht="13.5">
      <c r="A25" s="14" t="s">
        <v>24</v>
      </c>
      <c r="B25" s="34"/>
      <c r="C25" s="15"/>
      <c r="D25" s="1"/>
    </row>
    <row r="26" spans="1:4" ht="13.5">
      <c r="A26" s="14" t="s">
        <v>125</v>
      </c>
      <c r="B26" s="34" t="s">
        <v>82</v>
      </c>
      <c r="C26" s="15"/>
      <c r="D26" s="1"/>
    </row>
    <row r="27" spans="1:4" ht="13.5">
      <c r="A27" s="14" t="s">
        <v>116</v>
      </c>
      <c r="B27" s="34"/>
      <c r="C27" s="15">
        <v>0</v>
      </c>
      <c r="D27" s="1"/>
    </row>
    <row r="28" spans="1:4" ht="13.5">
      <c r="A28" s="14" t="s">
        <v>115</v>
      </c>
      <c r="B28" s="34"/>
      <c r="C28" s="15">
        <v>344812</v>
      </c>
      <c r="D28" s="1"/>
    </row>
    <row r="29" spans="1:4" ht="13.5">
      <c r="A29" s="14" t="s">
        <v>114</v>
      </c>
      <c r="B29" s="34"/>
      <c r="C29" s="15">
        <v>5000</v>
      </c>
      <c r="D29" s="1"/>
    </row>
    <row r="30" spans="1:4" ht="13.5">
      <c r="A30" s="16" t="s">
        <v>18</v>
      </c>
      <c r="B30" s="34" t="s">
        <v>17</v>
      </c>
      <c r="C30" s="15">
        <f>SUM(C28)*0.3</f>
        <v>103443.59999999999</v>
      </c>
      <c r="D30" s="1"/>
    </row>
    <row r="31" spans="1:4" ht="13.5">
      <c r="A31" s="16" t="s">
        <v>37</v>
      </c>
      <c r="B31" s="34" t="s">
        <v>38</v>
      </c>
      <c r="C31" s="15">
        <v>350</v>
      </c>
      <c r="D31" s="1"/>
    </row>
    <row r="32" spans="1:4" ht="13.5">
      <c r="A32" s="17" t="s">
        <v>19</v>
      </c>
      <c r="B32" s="34"/>
      <c r="C32" s="35">
        <f>SUM(C28:C31)</f>
        <v>453605.6</v>
      </c>
      <c r="D32" s="1"/>
    </row>
    <row r="33" spans="1:4" ht="13.5">
      <c r="A33" s="8"/>
      <c r="B33" s="13"/>
      <c r="C33" s="26"/>
      <c r="D33" s="1"/>
    </row>
    <row r="34" spans="1:4" ht="13.5">
      <c r="A34" s="8"/>
      <c r="B34" s="13"/>
      <c r="C34" s="26"/>
      <c r="D34" s="1"/>
    </row>
    <row r="35" spans="1:4" ht="15" thickBot="1">
      <c r="A35" s="18" t="s">
        <v>118</v>
      </c>
      <c r="B35" s="24" t="s">
        <v>22</v>
      </c>
      <c r="C35" s="10" t="s">
        <v>23</v>
      </c>
      <c r="D35" s="1"/>
    </row>
    <row r="36" spans="1:4" ht="28.5" thickTop="1">
      <c r="A36" s="17" t="s">
        <v>106</v>
      </c>
      <c r="B36" s="21"/>
      <c r="C36" s="15"/>
      <c r="D36" s="1"/>
    </row>
    <row r="37" spans="1:4" ht="27.75">
      <c r="A37" s="14" t="s">
        <v>13</v>
      </c>
      <c r="B37" s="21" t="s">
        <v>33</v>
      </c>
      <c r="C37" s="44">
        <v>180000</v>
      </c>
      <c r="D37" s="1"/>
    </row>
    <row r="38" spans="1:4" ht="13.5">
      <c r="A38" s="17" t="s">
        <v>27</v>
      </c>
      <c r="B38" s="21"/>
      <c r="C38" s="15"/>
      <c r="D38" s="1"/>
    </row>
    <row r="39" spans="1:4" ht="27.75">
      <c r="A39" s="14" t="s">
        <v>75</v>
      </c>
      <c r="B39" s="21" t="s">
        <v>33</v>
      </c>
      <c r="C39" s="15">
        <f>SUM(3*6*3000)</f>
        <v>54000</v>
      </c>
      <c r="D39" s="1"/>
    </row>
    <row r="40" spans="1:4" ht="27.75">
      <c r="A40" s="17" t="s">
        <v>64</v>
      </c>
      <c r="B40" s="21"/>
      <c r="C40" s="15"/>
      <c r="D40" s="1"/>
    </row>
    <row r="41" spans="1:4" ht="27.75">
      <c r="A41" s="14" t="s">
        <v>65</v>
      </c>
      <c r="B41" s="21" t="s">
        <v>63</v>
      </c>
      <c r="C41" s="36">
        <f>SUM(5*2000*3)</f>
        <v>30000</v>
      </c>
      <c r="D41" s="1"/>
    </row>
    <row r="42" spans="1:4" ht="13.5">
      <c r="A42" s="17" t="s">
        <v>25</v>
      </c>
      <c r="B42" s="21"/>
      <c r="C42" s="15"/>
      <c r="D42" s="1"/>
    </row>
    <row r="43" spans="1:4" ht="42">
      <c r="A43" s="14" t="s">
        <v>66</v>
      </c>
      <c r="B43" s="21" t="s">
        <v>107</v>
      </c>
      <c r="C43" s="15">
        <f>SUM(3000*4*5)</f>
        <v>60000</v>
      </c>
      <c r="D43" s="1"/>
    </row>
    <row r="44" spans="1:4" ht="27.75">
      <c r="A44" s="17" t="s">
        <v>28</v>
      </c>
      <c r="B44" s="21"/>
      <c r="C44" s="15">
        <v>5000</v>
      </c>
      <c r="D44" s="1"/>
    </row>
    <row r="45" spans="1:4" ht="13.5">
      <c r="A45" s="17" t="s">
        <v>119</v>
      </c>
      <c r="B45" s="22"/>
      <c r="C45" s="35">
        <f>SUM(C36:C44)</f>
        <v>329000</v>
      </c>
      <c r="D45" s="1"/>
    </row>
    <row r="46" spans="1:4" ht="13.5">
      <c r="A46" s="4"/>
      <c r="B46" s="23"/>
      <c r="C46" s="38"/>
      <c r="D46" s="1"/>
    </row>
    <row r="47" spans="1:4" ht="13.5">
      <c r="A47" s="8"/>
      <c r="B47" s="13"/>
      <c r="C47" s="26"/>
      <c r="D47" s="1"/>
    </row>
    <row r="48" spans="1:4" ht="15" thickBot="1">
      <c r="A48" s="9" t="s">
        <v>31</v>
      </c>
      <c r="B48" s="24" t="s">
        <v>22</v>
      </c>
      <c r="C48" s="43" t="s">
        <v>23</v>
      </c>
      <c r="D48" s="1"/>
    </row>
    <row r="49" spans="1:4" ht="15" thickTop="1">
      <c r="A49" s="11" t="s">
        <v>108</v>
      </c>
      <c r="B49" s="20" t="s">
        <v>109</v>
      </c>
      <c r="C49" s="12">
        <f>SUM(2530*12)</f>
        <v>30360</v>
      </c>
      <c r="D49" s="1"/>
    </row>
    <row r="50" spans="1:4" ht="27.75">
      <c r="A50" s="11" t="s">
        <v>26</v>
      </c>
      <c r="B50" s="20" t="s">
        <v>110</v>
      </c>
      <c r="C50" s="12">
        <f>SUM(850*11)</f>
        <v>9350</v>
      </c>
      <c r="D50" s="1"/>
    </row>
    <row r="51" spans="1:4" ht="13.5">
      <c r="A51" s="11" t="s">
        <v>127</v>
      </c>
      <c r="B51" s="20"/>
      <c r="C51" s="12">
        <v>15000</v>
      </c>
      <c r="D51" s="1"/>
    </row>
    <row r="52" spans="1:4" ht="13.5">
      <c r="A52" s="17" t="s">
        <v>14</v>
      </c>
      <c r="B52" s="22"/>
      <c r="C52" s="35">
        <f>C49+C50+C51</f>
        <v>54710</v>
      </c>
      <c r="D52" s="1"/>
    </row>
    <row r="53" spans="1:4" ht="13.5">
      <c r="A53" s="4"/>
      <c r="B53" s="23"/>
      <c r="C53" s="38"/>
      <c r="D53" s="1"/>
    </row>
    <row r="54" spans="1:4" ht="13.5">
      <c r="A54" s="13"/>
      <c r="B54" s="13"/>
      <c r="C54" s="26"/>
      <c r="D54" s="1"/>
    </row>
    <row r="55" spans="1:4" ht="15" thickBot="1">
      <c r="A55" s="19" t="s">
        <v>6</v>
      </c>
      <c r="B55" s="24" t="s">
        <v>22</v>
      </c>
      <c r="C55" s="10" t="s">
        <v>23</v>
      </c>
      <c r="D55" s="1"/>
    </row>
    <row r="56" spans="1:4" ht="28.5" thickTop="1">
      <c r="A56" s="20" t="s">
        <v>88</v>
      </c>
      <c r="B56" s="20" t="s">
        <v>76</v>
      </c>
      <c r="C56" s="12">
        <f>SUM(6000*12)</f>
        <v>72000</v>
      </c>
      <c r="D56" s="1"/>
    </row>
    <row r="57" spans="1:4" ht="13.5">
      <c r="A57" s="20" t="s">
        <v>77</v>
      </c>
      <c r="B57" s="20"/>
      <c r="C57" s="12">
        <v>65000</v>
      </c>
      <c r="D57" s="1"/>
    </row>
    <row r="58" spans="1:4" ht="13.5">
      <c r="A58" s="21" t="s">
        <v>16</v>
      </c>
      <c r="B58" s="21" t="s">
        <v>44</v>
      </c>
      <c r="C58" s="15">
        <v>15000</v>
      </c>
      <c r="D58" s="1"/>
    </row>
    <row r="59" spans="1:4" ht="13.5">
      <c r="A59" s="21" t="s">
        <v>78</v>
      </c>
      <c r="B59" s="21"/>
      <c r="C59" s="15">
        <v>10000</v>
      </c>
      <c r="D59" s="1"/>
    </row>
    <row r="60" spans="1:4" ht="13.5">
      <c r="A60" s="21" t="s">
        <v>130</v>
      </c>
      <c r="B60" s="21"/>
      <c r="C60" s="15">
        <v>25000</v>
      </c>
      <c r="D60" s="1"/>
    </row>
    <row r="61" spans="1:4" ht="13.5">
      <c r="A61" s="21" t="s">
        <v>129</v>
      </c>
      <c r="B61" s="21"/>
      <c r="C61" s="15">
        <v>40000</v>
      </c>
      <c r="D61" s="1"/>
    </row>
    <row r="62" spans="1:4" ht="13.5">
      <c r="A62" s="21" t="s">
        <v>135</v>
      </c>
      <c r="B62" s="21"/>
      <c r="C62" s="15">
        <v>25000</v>
      </c>
      <c r="D62" s="1"/>
    </row>
    <row r="63" spans="1:4" ht="13.5">
      <c r="A63" s="22" t="s">
        <v>3</v>
      </c>
      <c r="B63" s="22"/>
      <c r="C63" s="35">
        <f>SUM(C56:C62)</f>
        <v>252000</v>
      </c>
      <c r="D63" s="1"/>
    </row>
    <row r="64" spans="1:4" ht="13.5">
      <c r="A64" s="23"/>
      <c r="B64" s="23"/>
      <c r="C64" s="38"/>
      <c r="D64" s="1"/>
    </row>
    <row r="65" spans="1:4" ht="13.5">
      <c r="A65" s="23"/>
      <c r="B65" s="23"/>
      <c r="C65" s="38"/>
      <c r="D65" s="1"/>
    </row>
    <row r="66" spans="1:4" ht="13.5">
      <c r="A66" s="22" t="s">
        <v>120</v>
      </c>
      <c r="B66" s="22" t="s">
        <v>22</v>
      </c>
      <c r="C66" s="35" t="s">
        <v>23</v>
      </c>
      <c r="D66" s="1"/>
    </row>
    <row r="67" spans="1:4" ht="13.5">
      <c r="A67" s="21" t="s">
        <v>117</v>
      </c>
      <c r="B67" s="22"/>
      <c r="C67" s="15">
        <v>15000</v>
      </c>
      <c r="D67" s="1"/>
    </row>
    <row r="68" spans="1:4" ht="27.75">
      <c r="A68" s="21" t="s">
        <v>79</v>
      </c>
      <c r="B68" s="22"/>
      <c r="C68" s="15">
        <v>5000</v>
      </c>
      <c r="D68" s="1"/>
    </row>
    <row r="69" spans="1:4" ht="13.5">
      <c r="A69" s="21" t="s">
        <v>111</v>
      </c>
      <c r="B69" s="22"/>
      <c r="C69" s="15">
        <v>5000</v>
      </c>
      <c r="D69" s="1"/>
    </row>
    <row r="70" spans="1:4" ht="27.75">
      <c r="A70" s="21" t="s">
        <v>80</v>
      </c>
      <c r="B70" s="21" t="s">
        <v>87</v>
      </c>
      <c r="C70" s="15">
        <v>80000</v>
      </c>
      <c r="D70" s="1"/>
    </row>
    <row r="71" spans="1:4" ht="13.5">
      <c r="A71" s="21" t="s">
        <v>112</v>
      </c>
      <c r="B71" s="21" t="s">
        <v>131</v>
      </c>
      <c r="C71" s="15">
        <v>40000</v>
      </c>
      <c r="D71" s="1"/>
    </row>
    <row r="72" spans="1:4" ht="27.75">
      <c r="A72" s="21" t="s">
        <v>132</v>
      </c>
      <c r="B72" s="21" t="s">
        <v>133</v>
      </c>
      <c r="C72" s="15">
        <v>10000</v>
      </c>
      <c r="D72" s="1"/>
    </row>
    <row r="73" spans="1:4" ht="13.5">
      <c r="A73" s="21" t="s">
        <v>105</v>
      </c>
      <c r="B73" s="21"/>
      <c r="C73" s="15">
        <v>40000</v>
      </c>
      <c r="D73" s="1"/>
    </row>
    <row r="74" spans="1:4" ht="13.5">
      <c r="A74" s="21" t="s">
        <v>134</v>
      </c>
      <c r="B74" s="21"/>
      <c r="C74" s="15">
        <v>25000</v>
      </c>
      <c r="D74" s="1"/>
    </row>
    <row r="75" spans="1:4" ht="13.5">
      <c r="A75" s="22" t="s">
        <v>81</v>
      </c>
      <c r="B75" s="22"/>
      <c r="C75" s="35">
        <f>SUM(C67:C74)</f>
        <v>220000</v>
      </c>
      <c r="D75" s="1"/>
    </row>
    <row r="76" spans="1:4" ht="13.5">
      <c r="A76" s="23"/>
      <c r="B76" s="23"/>
      <c r="C76" s="38"/>
      <c r="D76" s="1"/>
    </row>
    <row r="77" spans="1:4" ht="13.5">
      <c r="A77" s="13"/>
      <c r="B77" s="13"/>
      <c r="C77" s="26"/>
      <c r="D77" s="1"/>
    </row>
    <row r="78" spans="1:4" ht="15" thickBot="1">
      <c r="A78" s="19" t="s">
        <v>83</v>
      </c>
      <c r="B78" s="24" t="s">
        <v>22</v>
      </c>
      <c r="C78" s="10" t="s">
        <v>23</v>
      </c>
      <c r="D78" s="1"/>
    </row>
    <row r="79" spans="1:4" ht="15" thickTop="1">
      <c r="A79" s="46" t="s">
        <v>0</v>
      </c>
      <c r="B79" s="47"/>
      <c r="C79" s="48"/>
      <c r="D79" s="1"/>
    </row>
    <row r="80" spans="1:4" ht="13.5">
      <c r="A80" s="49" t="s">
        <v>20</v>
      </c>
      <c r="B80" s="50" t="s">
        <v>21</v>
      </c>
      <c r="C80" s="51">
        <f>SUM(20000*5)</f>
        <v>100000</v>
      </c>
      <c r="D80" s="1"/>
    </row>
    <row r="81" spans="1:4" ht="13.5">
      <c r="A81" s="52" t="s">
        <v>121</v>
      </c>
      <c r="B81" s="53" t="s">
        <v>92</v>
      </c>
      <c r="C81" s="54">
        <f>SUM(5*2500)</f>
        <v>12500</v>
      </c>
      <c r="D81" s="1"/>
    </row>
    <row r="82" spans="1:4" ht="13.5">
      <c r="A82" s="55" t="s">
        <v>67</v>
      </c>
      <c r="B82" s="56" t="s">
        <v>93</v>
      </c>
      <c r="C82" s="57">
        <f>SUM(5000*3)</f>
        <v>15000</v>
      </c>
      <c r="D82" s="1"/>
    </row>
    <row r="83" spans="1:4" ht="13.5">
      <c r="A83" s="55" t="s">
        <v>1</v>
      </c>
      <c r="B83" s="56"/>
      <c r="C83" s="57"/>
      <c r="D83" s="1"/>
    </row>
    <row r="84" spans="1:4" ht="13.5">
      <c r="A84" s="56" t="s">
        <v>102</v>
      </c>
      <c r="B84" s="56" t="s">
        <v>94</v>
      </c>
      <c r="C84" s="57">
        <f>SUM(8000*8)</f>
        <v>64000</v>
      </c>
      <c r="D84" s="1"/>
    </row>
    <row r="85" spans="1:4" ht="13.5">
      <c r="A85" s="56" t="s">
        <v>102</v>
      </c>
      <c r="B85" s="56" t="s">
        <v>95</v>
      </c>
      <c r="C85" s="57">
        <f>SUM(8500*39)</f>
        <v>331500</v>
      </c>
      <c r="D85" s="1"/>
    </row>
    <row r="86" spans="1:4" ht="13.5">
      <c r="A86" s="56" t="s">
        <v>68</v>
      </c>
      <c r="B86" s="56" t="s">
        <v>74</v>
      </c>
      <c r="C86" s="57">
        <f>SUM(2000*35)</f>
        <v>70000</v>
      </c>
      <c r="D86" s="1"/>
    </row>
    <row r="87" spans="1:4" ht="13.5">
      <c r="A87" s="56" t="s">
        <v>69</v>
      </c>
      <c r="B87" s="56" t="s">
        <v>97</v>
      </c>
      <c r="C87" s="57">
        <f>SUM(1500*2)</f>
        <v>3000</v>
      </c>
      <c r="D87" s="1"/>
    </row>
    <row r="88" spans="1:4" ht="13.5">
      <c r="A88" s="55" t="s">
        <v>2</v>
      </c>
      <c r="B88" s="56"/>
      <c r="C88" s="58">
        <v>10000</v>
      </c>
      <c r="D88" s="1"/>
    </row>
    <row r="89" spans="1:4" ht="13.5">
      <c r="A89" s="55" t="s">
        <v>103</v>
      </c>
      <c r="B89" s="56"/>
      <c r="C89" s="58"/>
      <c r="D89" s="1"/>
    </row>
    <row r="90" spans="1:4" ht="13.5">
      <c r="A90" s="72" t="s">
        <v>70</v>
      </c>
      <c r="B90" s="73">
        <v>4000</v>
      </c>
      <c r="C90" s="59">
        <v>4000</v>
      </c>
      <c r="D90" s="1"/>
    </row>
    <row r="91" spans="1:4" ht="13.5">
      <c r="A91" s="72" t="s">
        <v>98</v>
      </c>
      <c r="B91" s="73" t="s">
        <v>100</v>
      </c>
      <c r="C91" s="59">
        <f>SUM(400*47)</f>
        <v>18800</v>
      </c>
      <c r="D91" s="1"/>
    </row>
    <row r="92" spans="1:4" ht="13.5">
      <c r="A92" s="72" t="s">
        <v>99</v>
      </c>
      <c r="B92" s="73" t="s">
        <v>101</v>
      </c>
      <c r="C92" s="59">
        <f>SUM(500*47)</f>
        <v>23500</v>
      </c>
      <c r="D92" s="1"/>
    </row>
    <row r="93" spans="1:4" ht="13.5">
      <c r="A93" s="55" t="s">
        <v>96</v>
      </c>
      <c r="B93" s="56" t="s">
        <v>104</v>
      </c>
      <c r="C93" s="58">
        <v>188600</v>
      </c>
      <c r="D93" s="1"/>
    </row>
    <row r="94" spans="1:4" ht="13.5">
      <c r="A94" s="75" t="s">
        <v>71</v>
      </c>
      <c r="B94" s="56" t="s">
        <v>72</v>
      </c>
      <c r="C94" s="58">
        <f>SUM(2500*8)</f>
        <v>20000</v>
      </c>
      <c r="D94" s="1"/>
    </row>
    <row r="95" spans="1:4" ht="13.5">
      <c r="A95" s="22" t="s">
        <v>43</v>
      </c>
      <c r="B95" s="35"/>
      <c r="C95" s="35">
        <f>SUM(C80:C94)</f>
        <v>860900</v>
      </c>
      <c r="D95" s="1"/>
    </row>
    <row r="96" spans="1:4" ht="13.5">
      <c r="A96" s="23"/>
      <c r="B96" s="38"/>
      <c r="C96" s="38"/>
      <c r="D96" s="1"/>
    </row>
    <row r="97" spans="1:4" ht="13.5">
      <c r="A97" s="60" t="s">
        <v>89</v>
      </c>
      <c r="B97" s="13"/>
      <c r="C97" s="63">
        <v>50000</v>
      </c>
      <c r="D97" s="1"/>
    </row>
    <row r="98" spans="1:4" ht="13.5">
      <c r="A98" s="60"/>
      <c r="B98" s="13"/>
      <c r="C98" s="63"/>
      <c r="D98" s="1"/>
    </row>
    <row r="99" spans="1:4" ht="13.5">
      <c r="A99" s="60" t="s">
        <v>122</v>
      </c>
      <c r="B99" s="13"/>
      <c r="C99" s="63">
        <f>SUM(C32+C45+C52+C63+C75+C95+C97)</f>
        <v>2220215.6</v>
      </c>
      <c r="D99" s="1"/>
    </row>
    <row r="100" spans="1:4" ht="13.5">
      <c r="A100" s="8"/>
      <c r="B100" s="13"/>
      <c r="C100" s="26"/>
      <c r="D100" s="1"/>
    </row>
    <row r="101" spans="1:4" ht="15" thickBot="1">
      <c r="A101" s="24" t="s">
        <v>84</v>
      </c>
      <c r="B101" s="24" t="s">
        <v>22</v>
      </c>
      <c r="C101" s="10" t="s">
        <v>23</v>
      </c>
      <c r="D101" s="1"/>
    </row>
    <row r="102" spans="1:4" ht="28.5" thickTop="1">
      <c r="A102" s="20" t="s">
        <v>90</v>
      </c>
      <c r="B102" s="20" t="s">
        <v>91</v>
      </c>
      <c r="C102" s="12">
        <f>SUM(0.14*375000)</f>
        <v>52500.00000000001</v>
      </c>
      <c r="D102" s="1"/>
    </row>
    <row r="103" spans="1:4" ht="13.5">
      <c r="A103" s="20"/>
      <c r="B103" s="20" t="s">
        <v>123</v>
      </c>
      <c r="C103" s="12">
        <f>SUM(0.12*100000)</f>
        <v>12000</v>
      </c>
      <c r="D103" s="1"/>
    </row>
    <row r="104" spans="1:4" ht="27.75">
      <c r="A104" s="20"/>
      <c r="B104" s="20" t="s">
        <v>124</v>
      </c>
      <c r="C104" s="12">
        <f>SUM(0.09*2200000)</f>
        <v>198000</v>
      </c>
      <c r="D104" s="1"/>
    </row>
    <row r="105" spans="1:4" ht="13.5">
      <c r="A105" s="20"/>
      <c r="B105" s="20"/>
      <c r="C105" s="12"/>
      <c r="D105" s="1"/>
    </row>
    <row r="106" spans="1:4" ht="13.5">
      <c r="A106" s="20" t="s">
        <v>39</v>
      </c>
      <c r="B106" s="20"/>
      <c r="C106" s="12">
        <v>3000</v>
      </c>
      <c r="D106" s="1"/>
    </row>
    <row r="107" spans="1:4" ht="13.5">
      <c r="A107" s="22" t="s">
        <v>7</v>
      </c>
      <c r="B107" s="22"/>
      <c r="C107" s="35">
        <f>SUM(C102:C106)</f>
        <v>265500</v>
      </c>
      <c r="D107" s="1"/>
    </row>
    <row r="108" spans="1:4" ht="13.5">
      <c r="A108" s="8"/>
      <c r="B108" s="13"/>
      <c r="C108" s="26"/>
      <c r="D108" s="1"/>
    </row>
    <row r="109" ht="15" thickBot="1">
      <c r="D109" s="1"/>
    </row>
    <row r="110" spans="1:4" ht="15" thickBot="1">
      <c r="A110" s="3" t="s">
        <v>34</v>
      </c>
      <c r="B110" s="40"/>
      <c r="C110" s="41">
        <f>C32+C45+C52+C63+C75+C95+C97+C107</f>
        <v>2485715.6</v>
      </c>
      <c r="D110" s="1"/>
    </row>
    <row r="111" spans="1:4" ht="13.5">
      <c r="A111" s="25"/>
      <c r="B111" s="42"/>
      <c r="D111" s="1"/>
    </row>
    <row r="112" ht="13.5">
      <c r="D112" s="1"/>
    </row>
    <row r="117" ht="13.5">
      <c r="B117" s="37"/>
    </row>
  </sheetData>
  <sheetProtection/>
  <mergeCells count="1">
    <mergeCell ref="A1:D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31" sqref="E31"/>
    </sheetView>
  </sheetViews>
  <sheetFormatPr defaultColWidth="11.00390625" defaultRowHeight="12.75"/>
  <sheetData>
    <row r="1" ht="12.75">
      <c r="A1" s="66" t="s">
        <v>58</v>
      </c>
    </row>
    <row r="2" ht="12.75">
      <c r="A2" s="66"/>
    </row>
    <row r="3" spans="2:5" ht="12.75">
      <c r="B3" s="66">
        <v>2013</v>
      </c>
      <c r="C3" s="68" t="s">
        <v>61</v>
      </c>
      <c r="D3" s="66">
        <v>2014</v>
      </c>
      <c r="E3" s="68" t="s">
        <v>29</v>
      </c>
    </row>
    <row r="4" ht="12.75">
      <c r="A4" s="67" t="s">
        <v>59</v>
      </c>
    </row>
    <row r="5" spans="1:4" ht="12.75">
      <c r="A5" t="s">
        <v>45</v>
      </c>
      <c r="B5">
        <v>400000</v>
      </c>
      <c r="D5">
        <v>400000</v>
      </c>
    </row>
    <row r="6" spans="1:4" ht="12.75">
      <c r="A6" t="s">
        <v>46</v>
      </c>
      <c r="B6">
        <v>400000</v>
      </c>
      <c r="D6">
        <v>400000</v>
      </c>
    </row>
    <row r="7" spans="1:4" ht="12.75">
      <c r="A7" t="s">
        <v>47</v>
      </c>
      <c r="B7">
        <v>400000</v>
      </c>
      <c r="D7">
        <v>400000</v>
      </c>
    </row>
    <row r="8" spans="1:5" ht="12.75">
      <c r="A8" t="s">
        <v>30</v>
      </c>
      <c r="B8" s="70">
        <f>SUM(B5:B7)</f>
        <v>1200000</v>
      </c>
      <c r="C8" s="69">
        <f>B8/B22</f>
        <v>0.5106382978723404</v>
      </c>
      <c r="D8" s="70">
        <f>SUM(D5:D7)</f>
        <v>1200000</v>
      </c>
      <c r="E8" s="69">
        <f>D8/D22</f>
        <v>0.4897959183673469</v>
      </c>
    </row>
    <row r="9" spans="2:5" ht="12.75">
      <c r="B9" s="70"/>
      <c r="C9" s="69"/>
      <c r="D9" s="70"/>
      <c r="E9" s="69"/>
    </row>
    <row r="10" ht="12.75">
      <c r="A10" s="67" t="s">
        <v>60</v>
      </c>
    </row>
    <row r="11" spans="1:4" ht="12.75">
      <c r="A11" t="s">
        <v>48</v>
      </c>
      <c r="B11">
        <v>200000</v>
      </c>
      <c r="D11">
        <v>200000</v>
      </c>
    </row>
    <row r="12" spans="1:4" ht="12.75">
      <c r="A12" t="s">
        <v>49</v>
      </c>
      <c r="B12">
        <v>200000</v>
      </c>
      <c r="D12">
        <v>200000</v>
      </c>
    </row>
    <row r="13" spans="1:4" ht="12.75">
      <c r="A13" t="s">
        <v>50</v>
      </c>
      <c r="B13">
        <v>200000</v>
      </c>
      <c r="D13">
        <v>200000</v>
      </c>
    </row>
    <row r="14" spans="1:4" ht="12.75">
      <c r="A14" t="s">
        <v>55</v>
      </c>
      <c r="B14">
        <v>50000</v>
      </c>
      <c r="D14">
        <v>50000</v>
      </c>
    </row>
    <row r="15" spans="1:4" ht="12.75">
      <c r="A15" t="s">
        <v>51</v>
      </c>
      <c r="B15">
        <v>50000</v>
      </c>
      <c r="D15">
        <v>50000</v>
      </c>
    </row>
    <row r="16" spans="1:4" ht="12.75">
      <c r="A16" t="s">
        <v>52</v>
      </c>
      <c r="B16">
        <v>50000</v>
      </c>
      <c r="D16">
        <v>50000</v>
      </c>
    </row>
    <row r="17" spans="1:4" ht="12.75">
      <c r="A17" t="s">
        <v>53</v>
      </c>
      <c r="B17">
        <v>100000</v>
      </c>
      <c r="D17">
        <v>100000</v>
      </c>
    </row>
    <row r="18" spans="1:4" ht="12.75">
      <c r="A18" t="s">
        <v>54</v>
      </c>
      <c r="B18">
        <v>100000</v>
      </c>
      <c r="D18">
        <v>100000</v>
      </c>
    </row>
    <row r="19" spans="1:4" ht="12.75">
      <c r="A19" t="s">
        <v>57</v>
      </c>
      <c r="B19">
        <v>200000</v>
      </c>
      <c r="D19">
        <v>300000</v>
      </c>
    </row>
    <row r="20" spans="1:5" ht="12.75">
      <c r="A20" t="s">
        <v>30</v>
      </c>
      <c r="B20" s="70">
        <f>SUM(B11:B19)</f>
        <v>1150000</v>
      </c>
      <c r="C20" s="69">
        <f>B20/B22</f>
        <v>0.48936170212765956</v>
      </c>
      <c r="D20" s="70">
        <f>SUM(D11:D19)</f>
        <v>1250000</v>
      </c>
      <c r="E20" s="69">
        <f>D20/D22</f>
        <v>0.5102040816326531</v>
      </c>
    </row>
    <row r="21" spans="2:5" ht="12.75">
      <c r="B21" s="70"/>
      <c r="C21" s="69"/>
      <c r="D21" s="70"/>
      <c r="E21" s="69"/>
    </row>
    <row r="22" spans="1:4" s="66" customFormat="1" ht="12.75">
      <c r="A22" s="66" t="s">
        <v>56</v>
      </c>
      <c r="B22" s="71">
        <f>SUM(B8,B20)</f>
        <v>2350000</v>
      </c>
      <c r="D22" s="71">
        <f>SUM(D8,D20)</f>
        <v>2450000</v>
      </c>
    </row>
  </sheetData>
  <sheetProtection/>
  <printOptions/>
  <pageMargins left="0.75" right="0.75" top="1" bottom="1" header="0.5" footer="0.5"/>
  <pageSetup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McCarthy</dc:creator>
  <cp:keywords/>
  <dc:description/>
  <cp:lastModifiedBy>Linda Frey</cp:lastModifiedBy>
  <cp:lastPrinted>2013-05-23T18:17:54Z</cp:lastPrinted>
  <dcterms:created xsi:type="dcterms:W3CDTF">2012-04-09T16:50:23Z</dcterms:created>
  <dcterms:modified xsi:type="dcterms:W3CDTF">2013-08-21T23:34:03Z</dcterms:modified>
  <cp:category/>
  <cp:version/>
  <cp:contentType/>
  <cp:contentStatus/>
</cp:coreProperties>
</file>