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3040" yWindow="0" windowWidth="25600" windowHeight="16060" tabRatio="500"/>
  </bookViews>
  <sheets>
    <sheet name="Line Item" sheetId="1" r:id="rId1"/>
    <sheet name="Sheet1" sheetId="3" r:id="rId2"/>
    <sheet name="Sheet 2" sheetId="2" r:id="rId3"/>
  </sheets>
  <calcPr calcId="140000" concurrentCalc="0"/>
  <customWorkbookViews>
    <customWorkbookView name="Jack Mahoney - Personal View" guid="{62911D69-54CA-3344-84AF-03DF6AA18989}" mergeInterval="0" personalView="1" xWindow="71" yWindow="86" windowWidth="1440" windowHeight="792" tabRatio="500" activeSheetId="2"/>
    <customWorkbookView name="John Mahoney - Personal View" guid="{1430AB65-D20C-5F46-B465-E7FDB5785626}" mergeInterval="0" personalView="1" xWindow="152" yWindow="54" windowWidth="1280" windowHeight="749" tabRatio="500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3" i="1" l="1"/>
  <c r="C102" i="1"/>
  <c r="C50" i="1"/>
  <c r="C48" i="1"/>
  <c r="C47" i="1"/>
  <c r="C97" i="1"/>
  <c r="C69" i="1"/>
  <c r="B34" i="1"/>
  <c r="C63" i="1"/>
  <c r="B13" i="1"/>
  <c r="C35" i="1"/>
  <c r="C36" i="1"/>
  <c r="B9" i="1"/>
  <c r="C51" i="1"/>
  <c r="C55" i="1"/>
  <c r="C42" i="1"/>
  <c r="C45" i="1"/>
  <c r="C38" i="1"/>
  <c r="C39" i="1"/>
  <c r="C40" i="1"/>
  <c r="C65" i="1"/>
  <c r="C84" i="1"/>
  <c r="C104" i="1"/>
  <c r="C85" i="1"/>
  <c r="C82" i="1"/>
  <c r="C83" i="1"/>
  <c r="C94" i="1"/>
  <c r="C138" i="1"/>
  <c r="C144" i="1"/>
  <c r="C77" i="1"/>
  <c r="C90" i="1"/>
  <c r="C98" i="1"/>
  <c r="C106" i="1"/>
  <c r="C149" i="1"/>
  <c r="B18" i="1"/>
  <c r="B10" i="1"/>
  <c r="B11" i="1"/>
  <c r="B12" i="1"/>
  <c r="B14" i="1"/>
  <c r="B15" i="1"/>
  <c r="B16" i="1"/>
  <c r="B17" i="1"/>
  <c r="B20" i="1"/>
  <c r="B5" i="1"/>
</calcChain>
</file>

<file path=xl/comments1.xml><?xml version="1.0" encoding="utf-8"?>
<comments xmlns="http://schemas.openxmlformats.org/spreadsheetml/2006/main">
  <authors>
    <author>Jack Mahoney</author>
  </authors>
  <commentList>
    <comment ref="A47" authorId="0" guid="{C15B9062-4033-CA4C-BBF5-C1C2DE4470BC}">
      <text>
        <r>
          <rPr>
            <b/>
            <sz val="9"/>
            <color indexed="81"/>
            <rFont val="Geneva"/>
          </rPr>
          <t>OGP Note:</t>
        </r>
        <r>
          <rPr>
            <sz val="9"/>
            <color indexed="81"/>
            <rFont val="Geneva"/>
          </rPr>
          <t xml:space="preserve">
The administrative fees are assessed by the Tides Center on individual grants.  Government grants with complex reporting requirements are charged at a higher percentage as additional staff time is needed to track and process the reports.  For all US Government grants the fee is 14%, for DfID the rate is 12%. 
</t>
        </r>
      </text>
    </comment>
  </commentList>
</comments>
</file>

<file path=xl/sharedStrings.xml><?xml version="1.0" encoding="utf-8"?>
<sst xmlns="http://schemas.openxmlformats.org/spreadsheetml/2006/main" count="181" uniqueCount="166">
  <si>
    <t>OGP Budget Projection for January - December 2014</t>
  </si>
  <si>
    <t>TOTAL BUDGET</t>
  </si>
  <si>
    <t>Expense by Category</t>
    <phoneticPr fontId="0" type="noConversion"/>
  </si>
  <si>
    <t>Total</t>
  </si>
  <si>
    <t>(1) Staff and Operations - 2000</t>
  </si>
  <si>
    <t xml:space="preserve">     Salaries and Benefits</t>
  </si>
  <si>
    <t xml:space="preserve">     Staff Travel</t>
  </si>
  <si>
    <t xml:space="preserve">     Office Rent</t>
  </si>
  <si>
    <t xml:space="preserve">     Administrative and Banking Fees</t>
  </si>
  <si>
    <t>(2) Communications - 3000</t>
  </si>
  <si>
    <t>(3) Peer Exchange - 3100</t>
  </si>
  <si>
    <t>(4) Learning and Impact - 3200</t>
  </si>
  <si>
    <t>(5) Steering Committee Meetings - 3300</t>
  </si>
  <si>
    <t>(6) Independent Reporting Mechanism - 3500</t>
  </si>
  <si>
    <t>Total Expenses</t>
  </si>
  <si>
    <r>
      <t>(1)</t>
    </r>
    <r>
      <rPr>
        <b/>
        <sz val="10"/>
        <rFont val="Calibri"/>
      </rPr>
      <t xml:space="preserve"> Support Unit Staff and Operations - 2000</t>
    </r>
  </si>
  <si>
    <t>Unit Costs</t>
  </si>
  <si>
    <t>Total Costs</t>
    <phoneticPr fontId="0" type="noConversion"/>
  </si>
  <si>
    <t>Salaries and Benefits</t>
  </si>
  <si>
    <t>Executive Director</t>
  </si>
  <si>
    <t>Program Manager (Direct Country Support)</t>
  </si>
  <si>
    <t>Program Manager (Peer Exchange)</t>
  </si>
  <si>
    <t>Program Associate</t>
    <phoneticPr fontId="0" type="noConversion"/>
  </si>
  <si>
    <t>Total Salaries</t>
  </si>
  <si>
    <t>Benefits</t>
    <phoneticPr fontId="0" type="noConversion"/>
  </si>
  <si>
    <t>28% of salaries</t>
  </si>
  <si>
    <t>Total Salaries and Benefits</t>
  </si>
  <si>
    <t>Travel</t>
  </si>
  <si>
    <t>Annual Travel Budget for Support Unit staff (SC meetings, regional meetings, country visits, etc)</t>
  </si>
  <si>
    <t>Travel Agent (for all meeting travel management as well as SU travel)</t>
  </si>
  <si>
    <t>$40/trip for 72 trips + additional services (~$1000)</t>
  </si>
  <si>
    <t>Total Travel</t>
  </si>
  <si>
    <t>Office Rent and Equipment</t>
  </si>
  <si>
    <t xml:space="preserve">A.  Washington D.C. office (IRM &amp; Support Unit) </t>
  </si>
  <si>
    <t>B.  San Francisco Office (Support Unit)</t>
  </si>
  <si>
    <t>C. Equipment (computers, printers, general office supplies)</t>
  </si>
  <si>
    <t>Total Office Rent and Equipment</t>
  </si>
  <si>
    <t>Administrative and Banking Fees</t>
  </si>
  <si>
    <t>Tides Center Administrative Fees (estimated based on anticipated revenue)</t>
  </si>
  <si>
    <t>12% on DFID contribution</t>
  </si>
  <si>
    <t>9% on initial $1 million of member country dues and foundation grants</t>
  </si>
  <si>
    <t>6% on remaining member country dues and foundation grants</t>
  </si>
  <si>
    <t>Total Tides Center Admin Fees</t>
  </si>
  <si>
    <t>Independent Audit (of 2013 finances)</t>
  </si>
  <si>
    <t>Banking Fees</t>
  </si>
  <si>
    <t>Insurance</t>
  </si>
  <si>
    <t>Total Administrative and Banking Fees</t>
  </si>
  <si>
    <t>Total Staff and Operations</t>
  </si>
  <si>
    <r>
      <t xml:space="preserve">(2) </t>
    </r>
    <r>
      <rPr>
        <b/>
        <sz val="10"/>
        <rFont val="Calibri"/>
      </rPr>
      <t>Communications - 3000</t>
    </r>
  </si>
  <si>
    <t>Total Costs</t>
  </si>
  <si>
    <t>Social Media &amp; Blog</t>
  </si>
  <si>
    <t>Web Maintenance</t>
  </si>
  <si>
    <t>Website improvements</t>
  </si>
  <si>
    <t>Open Government Awards: customized web portal and support to administer awards competition</t>
  </si>
  <si>
    <t>fixed fee contract for approximately 8 months</t>
  </si>
  <si>
    <t>Total Communications</t>
  </si>
  <si>
    <r>
      <rPr>
        <sz val="10"/>
        <color indexed="53"/>
        <rFont val="Calibri"/>
      </rPr>
      <t>(3)</t>
    </r>
    <r>
      <rPr>
        <b/>
        <sz val="10"/>
        <rFont val="Calibri"/>
      </rPr>
      <t xml:space="preserve"> Peer Exchange - 3100</t>
    </r>
  </si>
  <si>
    <t>Travel Support for Experts to Regional OGP Events</t>
  </si>
  <si>
    <t xml:space="preserve">Asia regional meeting (8 speakers) </t>
  </si>
  <si>
    <t>2013 staff secondment from Global Integrity</t>
  </si>
  <si>
    <t>Total $80,000, balance due $20,000</t>
  </si>
  <si>
    <t>OGP Working Groups - materials, travel support</t>
  </si>
  <si>
    <t>5 working groups, $10,000/group</t>
  </si>
  <si>
    <t>Fund for bilateral exchanges</t>
  </si>
  <si>
    <t>Total Peer Exchange</t>
  </si>
  <si>
    <r>
      <rPr>
        <sz val="10"/>
        <color indexed="10"/>
        <rFont val="Calibri"/>
      </rPr>
      <t>(4)</t>
    </r>
    <r>
      <rPr>
        <b/>
        <sz val="10"/>
        <rFont val="Calibri"/>
      </rPr>
      <t xml:space="preserve"> Learning and Impact - 3200</t>
    </r>
  </si>
  <si>
    <t>Contact Relationship Management System</t>
  </si>
  <si>
    <t>Action Plan Coaching</t>
  </si>
  <si>
    <t>8 Trips (3000/trip) by SC members and other experts</t>
  </si>
  <si>
    <t xml:space="preserve">Consultant: OGP funding and institutional model </t>
  </si>
  <si>
    <t>Total Learning and Impact</t>
  </si>
  <si>
    <t>OGP Head of State Event in New York (UNGA)</t>
  </si>
  <si>
    <t>conference space, catering, etc.</t>
  </si>
  <si>
    <t>Total Steering Committee Meetings</t>
  </si>
  <si>
    <r>
      <t>(6</t>
    </r>
    <r>
      <rPr>
        <sz val="10"/>
        <color indexed="10"/>
        <rFont val="Calibri"/>
      </rPr>
      <t>)</t>
    </r>
    <r>
      <rPr>
        <b/>
        <sz val="10"/>
        <rFont val="Calibri"/>
      </rPr>
      <t xml:space="preserve"> Independent Reporting Mechanism - 3500</t>
    </r>
  </si>
  <si>
    <t>IEP</t>
  </si>
  <si>
    <t>Travel for review meetings</t>
  </si>
  <si>
    <t>2 meetings, 5 experts</t>
  </si>
  <si>
    <t>Local Researchers</t>
    <phoneticPr fontId="0" type="noConversion"/>
  </si>
  <si>
    <t>Cohort 1</t>
  </si>
  <si>
    <t>Cohort 2</t>
  </si>
  <si>
    <t>Cohort 3</t>
  </si>
  <si>
    <t>Cohort 4</t>
  </si>
  <si>
    <t>Researchers Training</t>
  </si>
  <si>
    <t>air</t>
  </si>
  <si>
    <t>accomodations (3 nights)</t>
  </si>
  <si>
    <t>daily expenses (4 days)</t>
  </si>
  <si>
    <t>Learning activities (in person meeting cohort 1 &amp;2)</t>
  </si>
  <si>
    <t xml:space="preserve">Reports </t>
  </si>
  <si>
    <t>Editing</t>
  </si>
  <si>
    <t>Translation</t>
  </si>
  <si>
    <t>IRM Program Manager</t>
  </si>
  <si>
    <t>IRM Program Associate</t>
  </si>
  <si>
    <t>IRM Research Assistant</t>
  </si>
  <si>
    <t>Benefits</t>
  </si>
  <si>
    <t>Payroll Taxes</t>
  </si>
  <si>
    <t>$50 per employee</t>
  </si>
  <si>
    <t>Contractors</t>
  </si>
  <si>
    <t>1 Contractor</t>
  </si>
  <si>
    <t>Interns</t>
  </si>
  <si>
    <t>2 Interns</t>
  </si>
  <si>
    <t>IRM Staff Travel</t>
  </si>
  <si>
    <t>Total Independent Reporting Mechanism</t>
  </si>
  <si>
    <t>TOTAL COSTS</t>
    <phoneticPr fontId="0" type="noConversion"/>
  </si>
  <si>
    <t>7) Contingency Fund</t>
  </si>
  <si>
    <t>(7) Contingency Fund</t>
  </si>
  <si>
    <t xml:space="preserve">Deputy Director </t>
  </si>
  <si>
    <t>IRM Staff Salaries and Benefits</t>
  </si>
  <si>
    <t>Graphic design and layout</t>
  </si>
  <si>
    <t xml:space="preserve">Case Studies - (for knowledge exchange on OGP website)  </t>
  </si>
  <si>
    <t>Core IEP Stipend</t>
  </si>
  <si>
    <t>$22,500 @ 5</t>
  </si>
  <si>
    <t xml:space="preserve">Meeting Package (2 days) </t>
  </si>
  <si>
    <t>IRM Research Manager</t>
  </si>
  <si>
    <t>$2000/ report for 35 reports</t>
  </si>
  <si>
    <t>Additional Consultant</t>
  </si>
  <si>
    <t>$150/month</t>
  </si>
  <si>
    <t>$1000/month for support +$100/ month for hosting</t>
  </si>
  <si>
    <t>New OGP Video</t>
  </si>
  <si>
    <t>3250/month (to OpenGovHub)</t>
  </si>
  <si>
    <t>Program Officer (Learning &amp; Impact)</t>
  </si>
  <si>
    <t>Communications Manager</t>
  </si>
  <si>
    <t>2500/trip - average of 6 trips per year for 7 staff</t>
  </si>
  <si>
    <t>Latin America regional meeting (12 participants)</t>
  </si>
  <si>
    <t>Europe regional meeting (20 participants)</t>
  </si>
  <si>
    <t>(2200/person)</t>
  </si>
  <si>
    <t>(2400/person)</t>
  </si>
  <si>
    <t>(1250/person)</t>
  </si>
  <si>
    <t>OGP Publications</t>
  </si>
  <si>
    <t>4 trips at $2500 per trip</t>
  </si>
  <si>
    <r>
      <rPr>
        <sz val="10"/>
        <color indexed="10"/>
        <rFont val="Calibri"/>
      </rPr>
      <t>(</t>
    </r>
    <r>
      <rPr>
        <sz val="10"/>
        <color indexed="10"/>
        <rFont val="Calibri"/>
      </rPr>
      <t>5</t>
    </r>
    <r>
      <rPr>
        <sz val="10"/>
        <color indexed="10"/>
        <rFont val="Calibri"/>
      </rPr>
      <t>)</t>
    </r>
    <r>
      <rPr>
        <b/>
        <sz val="10"/>
        <rFont val="Calibri"/>
      </rPr>
      <t xml:space="preserve"> Steering Committee - 3300</t>
    </r>
  </si>
  <si>
    <t>Document Management System</t>
  </si>
  <si>
    <t>$50/ month</t>
  </si>
  <si>
    <t>Election System</t>
  </si>
  <si>
    <t>(2500/person)</t>
  </si>
  <si>
    <t>Civil society travel to UNGA event (25 participants)</t>
  </si>
  <si>
    <t>1 consultant, review of methodology</t>
  </si>
  <si>
    <t>Incorporation Costs</t>
  </si>
  <si>
    <t>Legal fees</t>
  </si>
  <si>
    <t xml:space="preserve">For a US org in CA and DC, incl $1000 in est filing fees. Will be more if we file in other countries </t>
  </si>
  <si>
    <t>Finance setup</t>
  </si>
  <si>
    <t>Additional consultant support</t>
  </si>
  <si>
    <t>Equipment purchase</t>
  </si>
  <si>
    <t>Total Incorporation Costs</t>
  </si>
  <si>
    <t xml:space="preserve">     Incorporation Costs</t>
  </si>
  <si>
    <t>Miscellaneous expenses</t>
  </si>
  <si>
    <t>Operations Manager</t>
  </si>
  <si>
    <t>Monthly Retainer @ $6,000</t>
  </si>
  <si>
    <t xml:space="preserve">Communications consultant </t>
  </si>
  <si>
    <t>Total $42,000, balance due $34,500 plus additional $21,000</t>
  </si>
  <si>
    <t>$25k for case studies (based on 2013 figures) plus $15k for white papers</t>
  </si>
  <si>
    <t>Long term evaluation of OGP</t>
  </si>
  <si>
    <t>3 Meetings per year for 6 civil society SC members requiring travel support</t>
  </si>
  <si>
    <t>PR for OGP Events</t>
  </si>
  <si>
    <t>$10,000 per event x 3 regional meetings, $10k for UNGA and $25k for other event expenses</t>
  </si>
  <si>
    <t>$3500 x 8 researchers</t>
  </si>
  <si>
    <t>$7500 x 38 researchers</t>
  </si>
  <si>
    <t>Meeting package (5 days)</t>
  </si>
  <si>
    <t>$4500 x 8 researchers</t>
  </si>
  <si>
    <t>$3500 x 9 researchers</t>
  </si>
  <si>
    <t>$1500/ report for 35 reports</t>
  </si>
  <si>
    <t>$2000/ report for 9 reports</t>
  </si>
  <si>
    <t>Tides Overhead</t>
  </si>
  <si>
    <t>15% on US grant</t>
  </si>
  <si>
    <t>3,000/person</t>
  </si>
  <si>
    <t>1025/month (to Tides Center)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</si>
</sst>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0_);\(0\)"/>
    <numFmt numFmtId="165" formatCode="_(* #,##0_);_(* \(#,##0\);_(* &quot;-&quot;??_);_(@_)"/>
  </numFmts>
  <fonts count="21" x14ac:knownFonts="1">
    <font>
      <sz val="12"/>
      <color theme="1"/>
      <name val="Calibri"/>
      <family val="2"/>
      <scheme val="minor"/>
    </font>
    <font>
      <b/>
      <sz val="14"/>
      <name val="Calibri"/>
    </font>
    <font>
      <i/>
      <sz val="14"/>
      <name val="Calibri"/>
    </font>
    <font>
      <b/>
      <sz val="10"/>
      <name val="Calibri"/>
    </font>
    <font>
      <sz val="10"/>
      <name val="Calibri"/>
    </font>
    <font>
      <sz val="10"/>
      <color indexed="10"/>
      <name val="Calibri"/>
    </font>
    <font>
      <b/>
      <i/>
      <sz val="10"/>
      <name val="Calibri"/>
    </font>
    <font>
      <i/>
      <sz val="10"/>
      <name val="Calibri"/>
    </font>
    <font>
      <sz val="10"/>
      <color rgb="FFDD0806"/>
      <name val="Calibri"/>
    </font>
    <font>
      <sz val="10"/>
      <color indexed="53"/>
      <name val="Calibri"/>
    </font>
    <font>
      <b/>
      <sz val="10"/>
      <color indexed="8"/>
      <name val="Calibri"/>
    </font>
    <font>
      <sz val="10"/>
      <color indexed="8"/>
      <name val="Calibri"/>
      <family val="2"/>
    </font>
    <font>
      <b/>
      <sz val="10"/>
      <color rgb="FF000000"/>
      <name val="Calibri"/>
    </font>
    <font>
      <sz val="10"/>
      <color rgb="FF000000"/>
      <name val="Calibri"/>
    </font>
    <font>
      <i/>
      <sz val="10"/>
      <color indexed="8"/>
      <name val="Calibri"/>
    </font>
    <font>
      <b/>
      <sz val="9"/>
      <color indexed="81"/>
      <name val="Geneva"/>
    </font>
    <font>
      <sz val="9"/>
      <color indexed="81"/>
      <name val="Geneva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164" fontId="3" fillId="2" borderId="0" xfId="0" applyNumberFormat="1" applyFont="1" applyFill="1" applyAlignment="1">
      <alignment horizontal="left" wrapText="1"/>
    </xf>
    <xf numFmtId="0" fontId="3" fillId="0" borderId="1" xfId="0" applyFont="1" applyBorder="1" applyAlignment="1">
      <alignment horizontal="left" wrapText="1"/>
    </xf>
    <xf numFmtId="37" fontId="3" fillId="0" borderId="2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37" fontId="3" fillId="0" borderId="0" xfId="0" applyNumberFormat="1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37" fontId="3" fillId="0" borderId="4" xfId="0" applyNumberFormat="1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3" fontId="4" fillId="0" borderId="6" xfId="0" applyNumberFormat="1" applyFont="1" applyBorder="1" applyAlignment="1">
      <alignment horizontal="left" wrapText="1"/>
    </xf>
    <xf numFmtId="37" fontId="4" fillId="0" borderId="6" xfId="0" applyNumberFormat="1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37" fontId="3" fillId="0" borderId="8" xfId="0" applyNumberFormat="1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37" fontId="4" fillId="0" borderId="0" xfId="0" applyNumberFormat="1" applyFont="1" applyAlignment="1">
      <alignment horizontal="left" wrapText="1"/>
    </xf>
    <xf numFmtId="164" fontId="3" fillId="3" borderId="0" xfId="0" applyNumberFormat="1" applyFont="1" applyFill="1" applyAlignment="1">
      <alignment horizontal="right" wrapText="1"/>
    </xf>
    <xf numFmtId="0" fontId="4" fillId="0" borderId="0" xfId="0" applyFont="1" applyBorder="1" applyAlignment="1">
      <alignment horizontal="left" wrapText="1"/>
    </xf>
    <xf numFmtId="37" fontId="4" fillId="0" borderId="0" xfId="0" applyNumberFormat="1" applyFont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right" wrapText="1"/>
    </xf>
    <xf numFmtId="0" fontId="5" fillId="0" borderId="9" xfId="0" applyFont="1" applyBorder="1" applyAlignment="1">
      <alignment horizontal="left" wrapText="1"/>
    </xf>
    <xf numFmtId="37" fontId="3" fillId="0" borderId="9" xfId="0" applyNumberFormat="1" applyFont="1" applyBorder="1" applyAlignment="1">
      <alignment horizontal="left" wrapText="1"/>
    </xf>
    <xf numFmtId="37" fontId="3" fillId="0" borderId="10" xfId="0" applyNumberFormat="1" applyFont="1" applyBorder="1" applyAlignment="1">
      <alignment horizontal="right" wrapText="1"/>
    </xf>
    <xf numFmtId="0" fontId="6" fillId="0" borderId="11" xfId="0" applyFont="1" applyBorder="1" applyAlignment="1">
      <alignment horizontal="left" wrapText="1"/>
    </xf>
    <xf numFmtId="37" fontId="3" fillId="0" borderId="11" xfId="0" applyNumberFormat="1" applyFont="1" applyBorder="1" applyAlignment="1">
      <alignment horizontal="left" wrapText="1"/>
    </xf>
    <xf numFmtId="37" fontId="3" fillId="0" borderId="11" xfId="0" applyNumberFormat="1" applyFont="1" applyBorder="1" applyAlignment="1">
      <alignment horizontal="right" wrapText="1"/>
    </xf>
    <xf numFmtId="0" fontId="4" fillId="0" borderId="12" xfId="0" applyFont="1" applyBorder="1" applyAlignment="1">
      <alignment horizontal="left" wrapText="1"/>
    </xf>
    <xf numFmtId="3" fontId="4" fillId="0" borderId="13" xfId="0" applyNumberFormat="1" applyFont="1" applyBorder="1" applyAlignment="1">
      <alignment wrapText="1"/>
    </xf>
    <xf numFmtId="37" fontId="4" fillId="0" borderId="14" xfId="0" applyNumberFormat="1" applyFont="1" applyBorder="1" applyAlignment="1">
      <alignment horizontal="right" wrapText="1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wrapText="1"/>
    </xf>
    <xf numFmtId="37" fontId="4" fillId="0" borderId="6" xfId="0" applyNumberFormat="1" applyFont="1" applyBorder="1" applyAlignment="1">
      <alignment horizontal="right" wrapText="1"/>
    </xf>
    <xf numFmtId="0" fontId="4" fillId="0" borderId="15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wrapText="1"/>
    </xf>
    <xf numFmtId="37" fontId="4" fillId="0" borderId="6" xfId="0" applyNumberFormat="1" applyFont="1" applyFill="1" applyBorder="1" applyAlignment="1">
      <alignment horizontal="right" wrapText="1"/>
    </xf>
    <xf numFmtId="3" fontId="4" fillId="0" borderId="16" xfId="0" applyNumberFormat="1" applyFont="1" applyBorder="1" applyAlignment="1">
      <alignment wrapText="1"/>
    </xf>
    <xf numFmtId="0" fontId="7" fillId="0" borderId="15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4" fillId="0" borderId="18" xfId="0" applyFont="1" applyBorder="1" applyAlignment="1">
      <alignment wrapText="1"/>
    </xf>
    <xf numFmtId="37" fontId="3" fillId="0" borderId="8" xfId="0" applyNumberFormat="1" applyFont="1" applyBorder="1" applyAlignment="1">
      <alignment horizontal="right" wrapText="1"/>
    </xf>
    <xf numFmtId="0" fontId="6" fillId="0" borderId="0" xfId="0" applyFont="1" applyAlignment="1">
      <alignment horizontal="left" wrapText="1"/>
    </xf>
    <xf numFmtId="37" fontId="4" fillId="0" borderId="0" xfId="0" applyNumberFormat="1" applyFont="1" applyAlignment="1">
      <alignment horizontal="right" wrapText="1"/>
    </xf>
    <xf numFmtId="37" fontId="4" fillId="0" borderId="19" xfId="0" applyNumberFormat="1" applyFont="1" applyBorder="1" applyAlignment="1">
      <alignment horizontal="left" wrapText="1"/>
    </xf>
    <xf numFmtId="37" fontId="4" fillId="0" borderId="20" xfId="0" applyNumberFormat="1" applyFont="1" applyBorder="1" applyAlignment="1">
      <alignment horizontal="right" wrapText="1"/>
    </xf>
    <xf numFmtId="37" fontId="4" fillId="0" borderId="21" xfId="0" applyNumberFormat="1" applyFont="1" applyBorder="1" applyAlignment="1">
      <alignment horizontal="left" wrapText="1"/>
    </xf>
    <xf numFmtId="37" fontId="4" fillId="0" borderId="22" xfId="0" applyNumberFormat="1" applyFont="1" applyBorder="1" applyAlignment="1">
      <alignment horizontal="right" wrapText="1"/>
    </xf>
    <xf numFmtId="0" fontId="3" fillId="0" borderId="23" xfId="0" applyFont="1" applyBorder="1" applyAlignment="1">
      <alignment horizontal="left" wrapText="1"/>
    </xf>
    <xf numFmtId="37" fontId="3" fillId="0" borderId="24" xfId="0" applyNumberFormat="1" applyFont="1" applyBorder="1" applyAlignment="1">
      <alignment horizontal="left" wrapText="1"/>
    </xf>
    <xf numFmtId="37" fontId="3" fillId="0" borderId="25" xfId="0" applyNumberFormat="1" applyFont="1" applyBorder="1" applyAlignment="1">
      <alignment horizontal="right" wrapText="1"/>
    </xf>
    <xf numFmtId="37" fontId="4" fillId="0" borderId="26" xfId="0" applyNumberFormat="1" applyFont="1" applyBorder="1" applyAlignment="1">
      <alignment horizontal="right" wrapText="1"/>
    </xf>
    <xf numFmtId="0" fontId="4" fillId="0" borderId="27" xfId="0" applyFont="1" applyBorder="1" applyAlignment="1">
      <alignment horizontal="left" wrapText="1"/>
    </xf>
    <xf numFmtId="37" fontId="4" fillId="0" borderId="9" xfId="0" applyNumberFormat="1" applyFont="1" applyBorder="1" applyAlignment="1">
      <alignment horizontal="left" wrapText="1"/>
    </xf>
    <xf numFmtId="37" fontId="4" fillId="0" borderId="28" xfId="0" applyNumberFormat="1" applyFont="1" applyBorder="1" applyAlignment="1">
      <alignment horizontal="right" wrapText="1"/>
    </xf>
    <xf numFmtId="37" fontId="3" fillId="0" borderId="29" xfId="0" applyNumberFormat="1" applyFont="1" applyBorder="1" applyAlignment="1">
      <alignment horizontal="left" wrapText="1"/>
    </xf>
    <xf numFmtId="37" fontId="3" fillId="0" borderId="30" xfId="0" applyNumberFormat="1" applyFont="1" applyBorder="1" applyAlignment="1">
      <alignment horizontal="right" wrapText="1"/>
    </xf>
    <xf numFmtId="37" fontId="6" fillId="0" borderId="11" xfId="0" applyNumberFormat="1" applyFont="1" applyBorder="1" applyAlignment="1">
      <alignment horizontal="left" wrapText="1"/>
    </xf>
    <xf numFmtId="37" fontId="3" fillId="0" borderId="31" xfId="0" applyNumberFormat="1" applyFont="1" applyBorder="1" applyAlignment="1">
      <alignment horizontal="left" wrapText="1"/>
    </xf>
    <xf numFmtId="37" fontId="3" fillId="0" borderId="31" xfId="0" applyNumberFormat="1" applyFont="1" applyBorder="1" applyAlignment="1">
      <alignment horizontal="right" wrapText="1"/>
    </xf>
    <xf numFmtId="37" fontId="4" fillId="0" borderId="12" xfId="0" applyNumberFormat="1" applyFont="1" applyBorder="1" applyAlignment="1">
      <alignment horizontal="left" wrapText="1"/>
    </xf>
    <xf numFmtId="37" fontId="4" fillId="0" borderId="27" xfId="0" applyNumberFormat="1" applyFont="1" applyBorder="1" applyAlignment="1">
      <alignment horizontal="left" wrapText="1"/>
    </xf>
    <xf numFmtId="37" fontId="4" fillId="0" borderId="32" xfId="0" applyNumberFormat="1" applyFont="1" applyBorder="1" applyAlignment="1">
      <alignment horizontal="left" wrapText="1"/>
    </xf>
    <xf numFmtId="37" fontId="4" fillId="0" borderId="33" xfId="0" applyNumberFormat="1" applyFont="1" applyBorder="1" applyAlignment="1">
      <alignment horizontal="right" wrapText="1"/>
    </xf>
    <xf numFmtId="37" fontId="3" fillId="0" borderId="32" xfId="0" applyNumberFormat="1" applyFont="1" applyBorder="1" applyAlignment="1">
      <alignment horizontal="left" wrapText="1"/>
    </xf>
    <xf numFmtId="37" fontId="3" fillId="0" borderId="33" xfId="0" applyNumberFormat="1" applyFont="1" applyBorder="1" applyAlignment="1">
      <alignment horizontal="right" wrapText="1"/>
    </xf>
    <xf numFmtId="37" fontId="3" fillId="0" borderId="34" xfId="0" applyNumberFormat="1" applyFont="1" applyBorder="1" applyAlignment="1">
      <alignment horizontal="left" wrapText="1"/>
    </xf>
    <xf numFmtId="37" fontId="3" fillId="0" borderId="35" xfId="0" applyNumberFormat="1" applyFont="1" applyBorder="1" applyAlignment="1">
      <alignment horizontal="left" wrapText="1"/>
    </xf>
    <xf numFmtId="37" fontId="3" fillId="0" borderId="36" xfId="0" applyNumberFormat="1" applyFont="1" applyBorder="1" applyAlignment="1">
      <alignment horizontal="left" wrapText="1"/>
    </xf>
    <xf numFmtId="37" fontId="3" fillId="0" borderId="37" xfId="0" applyNumberFormat="1" applyFont="1" applyBorder="1" applyAlignment="1">
      <alignment horizontal="left" wrapText="1"/>
    </xf>
    <xf numFmtId="37" fontId="3" fillId="0" borderId="38" xfId="0" applyNumberFormat="1" applyFont="1" applyBorder="1" applyAlignment="1">
      <alignment horizontal="right" wrapText="1"/>
    </xf>
    <xf numFmtId="37" fontId="3" fillId="0" borderId="0" xfId="0" applyNumberFormat="1" applyFont="1" applyBorder="1" applyAlignment="1">
      <alignment horizontal="right" wrapText="1"/>
    </xf>
    <xf numFmtId="37" fontId="8" fillId="0" borderId="39" xfId="0" applyNumberFormat="1" applyFont="1" applyBorder="1" applyAlignment="1">
      <alignment horizontal="left" wrapText="1"/>
    </xf>
    <xf numFmtId="37" fontId="3" fillId="0" borderId="40" xfId="0" applyNumberFormat="1" applyFont="1" applyBorder="1" applyAlignment="1">
      <alignment horizontal="left" wrapText="1"/>
    </xf>
    <xf numFmtId="37" fontId="4" fillId="0" borderId="41" xfId="0" applyNumberFormat="1" applyFont="1" applyBorder="1" applyAlignment="1">
      <alignment horizontal="left" wrapText="1"/>
    </xf>
    <xf numFmtId="37" fontId="4" fillId="0" borderId="42" xfId="0" applyNumberFormat="1" applyFont="1" applyBorder="1" applyAlignment="1">
      <alignment horizontal="left" wrapText="1"/>
    </xf>
    <xf numFmtId="37" fontId="4" fillId="0" borderId="43" xfId="0" applyNumberFormat="1" applyFont="1" applyBorder="1" applyAlignment="1">
      <alignment horizontal="right" wrapText="1"/>
    </xf>
    <xf numFmtId="37" fontId="4" fillId="0" borderId="27" xfId="0" applyNumberFormat="1" applyFont="1" applyFill="1" applyBorder="1" applyAlignment="1">
      <alignment horizontal="left" wrapText="1"/>
    </xf>
    <xf numFmtId="37" fontId="4" fillId="0" borderId="42" xfId="0" applyNumberFormat="1" applyFont="1" applyFill="1" applyBorder="1" applyAlignment="1">
      <alignment horizontal="left" wrapText="1"/>
    </xf>
    <xf numFmtId="37" fontId="4" fillId="0" borderId="43" xfId="0" applyNumberFormat="1" applyFont="1" applyFill="1" applyBorder="1" applyAlignment="1">
      <alignment horizontal="right" wrapText="1"/>
    </xf>
    <xf numFmtId="37" fontId="4" fillId="0" borderId="21" xfId="0" applyNumberFormat="1" applyFont="1" applyFill="1" applyBorder="1" applyAlignment="1">
      <alignment horizontal="left" wrapText="1"/>
    </xf>
    <xf numFmtId="37" fontId="4" fillId="0" borderId="16" xfId="0" applyNumberFormat="1" applyFont="1" applyFill="1" applyBorder="1" applyAlignment="1">
      <alignment horizontal="left" wrapText="1"/>
    </xf>
    <xf numFmtId="37" fontId="3" fillId="0" borderId="44" xfId="0" applyNumberFormat="1" applyFont="1" applyBorder="1" applyAlignment="1">
      <alignment horizontal="right" wrapText="1"/>
    </xf>
    <xf numFmtId="37" fontId="3" fillId="0" borderId="0" xfId="0" applyNumberFormat="1" applyFont="1" applyAlignment="1">
      <alignment horizontal="left" wrapText="1"/>
    </xf>
    <xf numFmtId="37" fontId="3" fillId="0" borderId="0" xfId="0" applyNumberFormat="1" applyFont="1" applyAlignment="1">
      <alignment horizontal="right" wrapText="1"/>
    </xf>
    <xf numFmtId="37" fontId="4" fillId="0" borderId="22" xfId="0" applyNumberFormat="1" applyFont="1" applyFill="1" applyBorder="1" applyAlignment="1">
      <alignment horizontal="right" wrapText="1"/>
    </xf>
    <xf numFmtId="165" fontId="4" fillId="0" borderId="22" xfId="0" applyNumberFormat="1" applyFont="1" applyFill="1" applyBorder="1" applyAlignment="1">
      <alignment horizontal="right" wrapText="1"/>
    </xf>
    <xf numFmtId="37" fontId="4" fillId="0" borderId="15" xfId="0" applyNumberFormat="1" applyFont="1" applyBorder="1" applyAlignment="1">
      <alignment horizontal="left" wrapText="1"/>
    </xf>
    <xf numFmtId="37" fontId="3" fillId="0" borderId="39" xfId="0" applyNumberFormat="1" applyFont="1" applyBorder="1" applyAlignment="1">
      <alignment horizontal="left" wrapText="1"/>
    </xf>
    <xf numFmtId="37" fontId="3" fillId="0" borderId="45" xfId="0" applyNumberFormat="1" applyFont="1" applyBorder="1" applyAlignment="1">
      <alignment horizontal="right" wrapText="1"/>
    </xf>
    <xf numFmtId="37" fontId="4" fillId="0" borderId="13" xfId="0" applyNumberFormat="1" applyFont="1" applyBorder="1" applyAlignment="1">
      <alignment horizontal="left" wrapText="1"/>
    </xf>
    <xf numFmtId="0" fontId="4" fillId="0" borderId="15" xfId="0" applyFont="1" applyFill="1" applyBorder="1" applyAlignment="1">
      <alignment wrapText="1"/>
    </xf>
    <xf numFmtId="3" fontId="4" fillId="0" borderId="6" xfId="0" applyNumberFormat="1" applyFont="1" applyFill="1" applyBorder="1" applyAlignment="1">
      <alignment wrapText="1"/>
    </xf>
    <xf numFmtId="37" fontId="4" fillId="0" borderId="16" xfId="0" applyNumberFormat="1" applyFont="1" applyBorder="1" applyAlignment="1">
      <alignment horizontal="left" wrapText="1"/>
    </xf>
    <xf numFmtId="37" fontId="3" fillId="0" borderId="17" xfId="0" applyNumberFormat="1" applyFont="1" applyBorder="1" applyAlignment="1">
      <alignment horizontal="left" wrapText="1"/>
    </xf>
    <xf numFmtId="37" fontId="3" fillId="0" borderId="18" xfId="0" applyNumberFormat="1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47" xfId="0" applyFont="1" applyBorder="1" applyAlignment="1">
      <alignment horizontal="left" wrapText="1"/>
    </xf>
    <xf numFmtId="37" fontId="4" fillId="0" borderId="48" xfId="0" applyNumberFormat="1" applyFont="1" applyBorder="1" applyAlignment="1">
      <alignment horizontal="left" wrapText="1"/>
    </xf>
    <xf numFmtId="37" fontId="4" fillId="0" borderId="49" xfId="0" applyNumberFormat="1" applyFont="1" applyFill="1" applyBorder="1" applyAlignment="1">
      <alignment horizontal="right" wrapText="1"/>
    </xf>
    <xf numFmtId="0" fontId="3" fillId="0" borderId="34" xfId="0" applyFont="1" applyBorder="1" applyAlignment="1">
      <alignment wrapText="1"/>
    </xf>
    <xf numFmtId="0" fontId="3" fillId="0" borderId="50" xfId="0" applyFont="1" applyBorder="1" applyAlignment="1">
      <alignment wrapText="1"/>
    </xf>
    <xf numFmtId="3" fontId="3" fillId="0" borderId="25" xfId="0" applyNumberFormat="1" applyFont="1" applyBorder="1" applyAlignment="1">
      <alignment wrapText="1"/>
    </xf>
    <xf numFmtId="0" fontId="0" fillId="0" borderId="0" xfId="0" applyAlignment="1">
      <alignment wrapText="1"/>
    </xf>
    <xf numFmtId="37" fontId="5" fillId="0" borderId="0" xfId="0" applyNumberFormat="1" applyFont="1" applyBorder="1" applyAlignment="1">
      <alignment horizontal="left" wrapText="1"/>
    </xf>
    <xf numFmtId="0" fontId="10" fillId="0" borderId="12" xfId="0" applyFont="1" applyBorder="1" applyAlignment="1">
      <alignment wrapText="1"/>
    </xf>
    <xf numFmtId="0" fontId="11" fillId="0" borderId="19" xfId="0" applyFont="1" applyBorder="1"/>
    <xf numFmtId="3" fontId="11" fillId="0" borderId="20" xfId="0" applyNumberFormat="1" applyFont="1" applyBorder="1"/>
    <xf numFmtId="0" fontId="11" fillId="0" borderId="15" xfId="0" applyFont="1" applyBorder="1" applyAlignment="1">
      <alignment horizontal="left" wrapText="1"/>
    </xf>
    <xf numFmtId="0" fontId="11" fillId="0" borderId="21" xfId="0" applyFont="1" applyBorder="1"/>
    <xf numFmtId="3" fontId="11" fillId="0" borderId="22" xfId="0" applyNumberFormat="1" applyFont="1" applyBorder="1"/>
    <xf numFmtId="0" fontId="10" fillId="0" borderId="15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2" fillId="0" borderId="15" xfId="0" applyFont="1" applyBorder="1" applyAlignment="1">
      <alignment wrapText="1"/>
    </xf>
    <xf numFmtId="1" fontId="13" fillId="0" borderId="21" xfId="0" applyNumberFormat="1" applyFont="1" applyBorder="1"/>
    <xf numFmtId="37" fontId="13" fillId="0" borderId="22" xfId="0" applyNumberFormat="1" applyFont="1" applyBorder="1"/>
    <xf numFmtId="0" fontId="13" fillId="0" borderId="15" xfId="0" applyFont="1" applyBorder="1" applyAlignment="1">
      <alignment horizontal="left" wrapText="1" indent="1"/>
    </xf>
    <xf numFmtId="0" fontId="12" fillId="0" borderId="15" xfId="0" applyFont="1" applyBorder="1" applyAlignment="1">
      <alignment horizontal="left" wrapText="1"/>
    </xf>
    <xf numFmtId="6" fontId="11" fillId="0" borderId="21" xfId="0" applyNumberFormat="1" applyFont="1" applyBorder="1" applyAlignment="1">
      <alignment horizontal="left"/>
    </xf>
    <xf numFmtId="0" fontId="14" fillId="0" borderId="15" xfId="0" applyFont="1" applyBorder="1" applyAlignment="1">
      <alignment wrapText="1"/>
    </xf>
    <xf numFmtId="37" fontId="3" fillId="0" borderId="29" xfId="0" applyNumberFormat="1" applyFont="1" applyBorder="1" applyAlignment="1">
      <alignment horizontal="right" wrapText="1"/>
    </xf>
    <xf numFmtId="37" fontId="4" fillId="0" borderId="51" xfId="0" applyNumberFormat="1" applyFont="1" applyBorder="1" applyAlignment="1">
      <alignment horizontal="left" wrapText="1"/>
    </xf>
    <xf numFmtId="37" fontId="3" fillId="0" borderId="2" xfId="0" applyNumberFormat="1" applyFont="1" applyBorder="1" applyAlignment="1">
      <alignment horizontal="right" wrapText="1"/>
    </xf>
    <xf numFmtId="0" fontId="4" fillId="0" borderId="52" xfId="0" applyFont="1" applyBorder="1" applyAlignment="1">
      <alignment horizontal="left" wrapText="1"/>
    </xf>
    <xf numFmtId="37" fontId="4" fillId="0" borderId="46" xfId="0" applyNumberFormat="1" applyFont="1" applyBorder="1" applyAlignment="1">
      <alignment horizontal="left" wrapText="1"/>
    </xf>
    <xf numFmtId="37" fontId="3" fillId="0" borderId="21" xfId="0" applyNumberFormat="1" applyFont="1" applyBorder="1" applyAlignment="1">
      <alignment horizontal="left" wrapText="1"/>
    </xf>
    <xf numFmtId="37" fontId="3" fillId="0" borderId="21" xfId="0" applyNumberFormat="1" applyFont="1" applyBorder="1" applyAlignment="1">
      <alignment horizontal="right" wrapText="1"/>
    </xf>
    <xf numFmtId="0" fontId="10" fillId="0" borderId="27" xfId="0" applyFont="1" applyBorder="1" applyAlignment="1">
      <alignment wrapText="1"/>
    </xf>
    <xf numFmtId="0" fontId="11" fillId="0" borderId="9" xfId="0" applyFont="1" applyBorder="1"/>
    <xf numFmtId="3" fontId="11" fillId="0" borderId="28" xfId="0" applyNumberFormat="1" applyFont="1" applyBorder="1"/>
    <xf numFmtId="0" fontId="3" fillId="0" borderId="12" xfId="0" applyFont="1" applyBorder="1" applyAlignment="1">
      <alignment horizontal="left" wrapText="1"/>
    </xf>
    <xf numFmtId="37" fontId="20" fillId="0" borderId="15" xfId="0" applyNumberFormat="1" applyFont="1" applyBorder="1" applyAlignment="1">
      <alignment horizontal="left" wrapText="1"/>
    </xf>
    <xf numFmtId="37" fontId="20" fillId="0" borderId="53" xfId="0" applyNumberFormat="1" applyFont="1" applyBorder="1" applyAlignment="1">
      <alignment horizontal="left" wrapText="1"/>
    </xf>
    <xf numFmtId="37" fontId="20" fillId="0" borderId="6" xfId="0" applyNumberFormat="1" applyFont="1" applyBorder="1" applyAlignment="1">
      <alignment horizontal="right" wrapText="1"/>
    </xf>
    <xf numFmtId="37" fontId="4" fillId="0" borderId="54" xfId="0" applyNumberFormat="1" applyFont="1" applyFill="1" applyBorder="1" applyAlignment="1">
      <alignment horizontal="right" wrapText="1"/>
    </xf>
    <xf numFmtId="37" fontId="3" fillId="0" borderId="55" xfId="0" applyNumberFormat="1" applyFont="1" applyBorder="1" applyAlignment="1">
      <alignment horizontal="right" wrapText="1"/>
    </xf>
    <xf numFmtId="37" fontId="6" fillId="0" borderId="56" xfId="0" applyNumberFormat="1" applyFont="1" applyBorder="1" applyAlignment="1">
      <alignment horizontal="left" wrapText="1"/>
    </xf>
    <xf numFmtId="37" fontId="3" fillId="0" borderId="39" xfId="0" applyNumberFormat="1" applyFont="1" applyBorder="1" applyAlignment="1">
      <alignment horizontal="right" wrapText="1"/>
    </xf>
    <xf numFmtId="37" fontId="3" fillId="0" borderId="1" xfId="0" applyNumberFormat="1" applyFont="1" applyBorder="1" applyAlignment="1">
      <alignment horizontal="left" wrapText="1"/>
    </xf>
    <xf numFmtId="37" fontId="3" fillId="0" borderId="51" xfId="0" applyNumberFormat="1" applyFont="1" applyBorder="1" applyAlignment="1">
      <alignment horizontal="left" wrapText="1"/>
    </xf>
    <xf numFmtId="37" fontId="4" fillId="0" borderId="38" xfId="0" applyNumberFormat="1" applyFont="1" applyFill="1" applyBorder="1" applyAlignment="1">
      <alignment horizontal="right" wrapText="1"/>
    </xf>
    <xf numFmtId="0" fontId="4" fillId="0" borderId="21" xfId="0" applyFont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1" fillId="0" borderId="0" xfId="0" applyFont="1" applyAlignment="1">
      <alignment horizontal="left" vertical="top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openxmlformats.org/officeDocument/2006/relationships/revisionHeaders" Target="revisions/revisionHeaders.xml"/><Relationship Id="rId9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revisions/_rels/revisionHeaders.xml.rels><?xml version="1.0" encoding="UTF-8" standalone="yes"?>
<Relationships xmlns="http://schemas.openxmlformats.org/package/2006/relationships"><Relationship Id="rId19" Type="http://schemas.openxmlformats.org/officeDocument/2006/relationships/revisionLog" Target="revisionLog1.xml"/><Relationship Id="rId20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7BECE06-188C-F64A-91BF-93D12FFF270B}" diskRevisions="1" revisionId="1222" version="3">
  <header guid="{8535C472-8082-B24D-BBA2-C51E191524AE}" dateTime="2015-03-04T10:35:37" maxSheetId="4" userName="John Mahoney" r:id="rId19" minRId="1208" maxRId="1221">
    <sheetIdMap count="3">
      <sheetId val="1"/>
      <sheetId val="3"/>
      <sheetId val="2"/>
    </sheetIdMap>
  </header>
  <header guid="{17BECE06-188C-F64A-91BF-93D12FFF270B}" dateTime="2015-03-04T10:36:19" maxSheetId="4" userName="John Mahoney" r:id="rId20" minRId="1222">
    <sheetIdMap count="3">
      <sheetId val="1"/>
      <sheetId val="3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08" sId="2" ref="A1:A1048576" action="deleteCol">
    <rfmt sheetId="2" xfDxf="1" sqref="A1:A1048576" start="0" length="0"/>
    <rfmt sheetId="2" sqref="A1" start="0" length="0">
      <dxf>
        <font>
          <b/>
          <sz val="9"/>
          <color theme="1"/>
          <name val="Calibri"/>
          <scheme val="minor"/>
        </font>
        <alignment vertical="top" wrapText="1" readingOrder="0"/>
      </dxf>
    </rfmt>
    <rcc rId="0" sId="2" dxf="1">
      <nc r="A2" t="inlineStr">
        <is>
          <t>Program ID</t>
        </is>
      </nc>
      <ndxf>
        <font>
          <b/>
          <sz val="9"/>
          <color theme="1"/>
          <name val="Calibri"/>
          <scheme val="minor"/>
        </font>
        <numFmt numFmtId="30" formatCode="@"/>
        <alignment horizontal="right" vertical="top" wrapText="1" readingOrder="0"/>
        <border outline="0">
          <bottom style="thin">
            <color auto="1"/>
          </bottom>
        </border>
      </ndxf>
    </rcc>
    <rcc rId="0" sId="2" dxf="1">
      <nc r="A3" t="inlineStr">
        <is>
          <t>Salaries</t>
        </is>
      </nc>
      <ndxf>
        <font>
          <b/>
          <sz val="9"/>
          <color theme="1"/>
          <name val="Calibri"/>
          <scheme val="minor"/>
        </font>
      </ndxf>
    </rcc>
    <rcc rId="0" sId="2" dxf="1">
      <nc r="A4" t="inlineStr">
        <is>
          <t>Regular Staff - 5001</t>
        </is>
      </nc>
      <ndxf>
        <font>
          <sz val="9"/>
          <color theme="1"/>
          <name val="Calibri"/>
          <scheme val="minor"/>
        </font>
        <alignment horizontal="right" vertical="top" readingOrder="0"/>
      </ndxf>
    </rcc>
    <rfmt sheetId="2" sqref="A5" start="0" length="0">
      <dxf>
        <font>
          <sz val="9"/>
          <color theme="1"/>
          <name val="Calibri"/>
          <scheme val="minor"/>
        </font>
        <alignment horizontal="right" vertical="top" readingOrder="0"/>
      </dxf>
    </rfmt>
    <rcc rId="0" sId="2" dxf="1">
      <nc r="A6" t="inlineStr">
        <is>
          <t>Benefits</t>
        </is>
      </nc>
      <ndxf>
        <font>
          <b/>
          <sz val="9"/>
          <color theme="1"/>
          <name val="Calibri"/>
          <scheme val="minor"/>
        </font>
      </ndxf>
    </rcc>
    <rcc rId="0" sId="2" dxf="1">
      <nc r="A7" t="inlineStr">
        <is>
          <t>All Premiums/ Vacation - 5060, 5061, 5062, 5063, 5069, 5009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8" t="inlineStr">
        <is>
          <t>Employee Support - 5088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9" t="inlineStr">
        <is>
          <t>Staff RecruitmentTraining</t>
        </is>
      </nc>
      <ndxf>
        <font>
          <b/>
          <sz val="9"/>
          <color theme="1"/>
          <name val="Calibri"/>
          <scheme val="minor"/>
        </font>
      </ndxf>
    </rcc>
    <rcc rId="0" sId="2" dxf="1">
      <nc r="A10">
        <v>5070</v>
      </nc>
      <ndxf>
        <font>
          <sz val="9"/>
          <color theme="1"/>
          <name val="Calibri"/>
          <scheme val="minor"/>
        </font>
      </ndxf>
    </rcc>
    <rcc rId="0" sId="2" dxf="1">
      <nc r="A11" t="inlineStr">
        <is>
          <t>Professional Services</t>
        </is>
      </nc>
      <ndxf>
        <font>
          <b/>
          <sz val="9"/>
          <color theme="1"/>
          <name val="Calibri"/>
          <scheme val="minor"/>
        </font>
      </ndxf>
    </rcc>
    <rcc rId="0" sId="2" dxf="1">
      <nc r="A12" t="inlineStr">
        <is>
          <t>Consultants and Contractors - 5100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13" t="inlineStr">
        <is>
          <t>Advertising and Media - 5101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14" t="inlineStr">
        <is>
          <t>Information Technology - 5102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15" t="inlineStr">
        <is>
          <t>Audtiors and Accountants - 5110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16" t="inlineStr">
        <is>
          <t>Legal - 5111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17" t="inlineStr">
        <is>
          <t>Other - 5159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18" t="inlineStr">
        <is>
          <t>Office Rent</t>
        </is>
      </nc>
      <ndxf>
        <font>
          <b/>
          <sz val="9"/>
          <color theme="1"/>
          <name val="Calibri"/>
          <scheme val="minor"/>
        </font>
      </ndxf>
    </rcc>
    <rcc rId="0" sId="2" dxf="1">
      <nc r="A19" t="inlineStr">
        <is>
          <t>Office Rent - 5201</t>
        </is>
      </nc>
      <ndxf>
        <font>
          <sz val="9"/>
          <color theme="1"/>
          <name val="Calibri"/>
          <scheme val="minor"/>
        </font>
        <alignment horizontal="right" vertical="top" readingOrder="0"/>
      </ndxf>
    </rcc>
    <rcc rId="0" sId="2" dxf="1">
      <nc r="A20" t="inlineStr">
        <is>
          <t>Supplies</t>
        </is>
      </nc>
      <ndxf>
        <font>
          <b/>
          <sz val="9"/>
          <color theme="1"/>
          <name val="Calibri"/>
          <scheme val="minor"/>
        </font>
      </ndxf>
    </rcc>
    <rcc rId="0" sId="2" dxf="1">
      <nc r="A21" t="inlineStr">
        <is>
          <t>Office - 5261</t>
        </is>
      </nc>
      <ndxf>
        <font>
          <sz val="9"/>
          <color theme="1"/>
          <name val="Calibri"/>
          <scheme val="minor"/>
        </font>
        <alignment horizontal="right" vertical="top" readingOrder="0"/>
      </ndxf>
    </rcc>
    <rcc rId="0" sId="2" dxf="1">
      <nc r="A22" t="inlineStr">
        <is>
          <t>Computer - 5264</t>
        </is>
      </nc>
      <ndxf>
        <font>
          <sz val="9"/>
          <color theme="1"/>
          <name val="Calibri"/>
          <scheme val="minor"/>
        </font>
        <alignment horizontal="right" vertical="top" readingOrder="0"/>
      </ndxf>
    </rcc>
    <rcc rId="0" sId="2" dxf="1">
      <nc r="A23" t="inlineStr">
        <is>
          <t>Printing</t>
        </is>
      </nc>
      <ndxf>
        <font>
          <b/>
          <sz val="9"/>
          <color theme="1"/>
          <name val="Calibri"/>
          <scheme val="minor"/>
        </font>
      </ndxf>
    </rcc>
    <rcc rId="0" sId="2" dxf="1">
      <nc r="A24" t="inlineStr">
        <is>
          <t>Internal - 5281</t>
        </is>
      </nc>
      <ndxf>
        <font>
          <sz val="9"/>
          <color theme="1"/>
          <name val="Calibri"/>
          <scheme val="minor"/>
        </font>
        <alignment horizontal="right" vertical="top" readingOrder="0"/>
      </ndxf>
    </rcc>
    <rcc rId="0" sId="2" dxf="1">
      <nc r="A25" t="inlineStr">
        <is>
          <t>Training Materials - 5284</t>
        </is>
      </nc>
      <ndxf>
        <font>
          <sz val="9"/>
          <color theme="1"/>
          <name val="Calibri"/>
          <scheme val="minor"/>
        </font>
        <alignment horizontal="right" vertical="top" readingOrder="0"/>
      </ndxf>
    </rcc>
    <rcc rId="0" sId="2" dxf="1">
      <nc r="A26" t="inlineStr">
        <is>
          <t>Travel</t>
        </is>
      </nc>
      <ndxf>
        <font>
          <b/>
          <sz val="9"/>
          <color theme="1"/>
          <name val="Calibri"/>
          <scheme val="minor"/>
        </font>
      </ndxf>
    </rcc>
    <rcc rId="0" sId="2" dxf="1">
      <nc r="A27" t="inlineStr">
        <is>
          <t>Lodging - 5301</t>
        </is>
      </nc>
      <ndxf>
        <font>
          <sz val="9"/>
          <color theme="1"/>
          <name val="Calibri"/>
          <scheme val="minor"/>
        </font>
        <alignment horizontal="right" vertical="top" readingOrder="0"/>
      </ndxf>
    </rcc>
    <rcc rId="0" sId="2" dxf="1">
      <nc r="A28" t="inlineStr">
        <is>
          <t>Meals - 5302</t>
        </is>
      </nc>
      <ndxf>
        <font>
          <sz val="9"/>
          <color theme="1"/>
          <name val="Calibri"/>
          <scheme val="minor"/>
        </font>
        <alignment horizontal="right" vertical="top" readingOrder="0"/>
      </ndxf>
    </rcc>
    <rcc rId="0" sId="2" dxf="1">
      <nc r="A29" t="inlineStr">
        <is>
          <t>Transportation - 5303</t>
        </is>
      </nc>
      <ndxf>
        <font>
          <sz val="9"/>
          <color theme="1"/>
          <name val="Calibri"/>
          <scheme val="minor"/>
        </font>
        <alignment horizontal="right" vertical="top" readingOrder="0"/>
      </ndxf>
    </rcc>
    <rcc rId="0" sId="2" dxf="1">
      <nc r="A30" t="inlineStr">
        <is>
          <t>Conferences</t>
        </is>
      </nc>
      <ndxf>
        <font>
          <b/>
          <sz val="9"/>
          <color theme="1"/>
          <name val="Calibri"/>
          <scheme val="minor"/>
        </font>
      </ndxf>
    </rcc>
    <rcc rId="0" sId="2" dxf="1">
      <nc r="A31" t="inlineStr">
        <is>
          <t>Attended/ Registration - 5315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32" t="inlineStr">
        <is>
          <t>Held/ Costs - 5316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33" t="inlineStr">
        <is>
          <t>Other Expenses</t>
        </is>
      </nc>
      <ndxf>
        <font>
          <b/>
          <sz val="9"/>
          <color theme="1"/>
          <name val="Calibri"/>
          <scheme val="minor"/>
        </font>
      </ndxf>
    </rcc>
    <rcc rId="0" sId="2" dxf="1">
      <nc r="A34" t="inlineStr">
        <is>
          <t>Communications &amp; Outreach-5423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35" t="inlineStr">
        <is>
          <t>Banking Fees-5570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36" t="inlineStr">
        <is>
          <t>Banking Credi Card Fees-5574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37" t="inlineStr">
        <is>
          <t>Depreciation -Computers-645.4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38" t="inlineStr">
        <is>
          <t>Insurance-5695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39" t="inlineStr">
        <is>
          <t>Membership &amp; Dues Organizational-5701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40" t="inlineStr">
        <is>
          <t>State Registrations, Filling, &amp; Fees-5720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41" t="inlineStr">
        <is>
          <t>Expense Reimbursements - 5789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42" t="inlineStr">
        <is>
          <t>Payroll Processing Fees-5771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43" t="inlineStr">
        <is>
          <t>Telecommunications Telephone Land &amp; Cell-5870/5871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44" t="inlineStr">
        <is>
          <t>Employer Taxes (FICA) -5050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45" t="inlineStr">
        <is>
          <t>Expedited Check Fees-5951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46" t="inlineStr">
        <is>
          <t>Programmatic - 5750</t>
        </is>
      </nc>
      <ndxf>
        <font>
          <sz val="9"/>
          <color theme="1"/>
          <name val="Calibri"/>
          <scheme val="minor"/>
        </font>
        <alignment horizontal="right" vertical="top" wrapText="1" readingOrder="0"/>
      </ndxf>
    </rcc>
    <rcc rId="0" sId="2" dxf="1">
      <nc r="A47" t="inlineStr">
        <is>
          <t>Subtotal</t>
        </is>
      </nc>
      <ndxf>
        <font>
          <b/>
          <sz val="9"/>
          <color theme="1"/>
          <name val="Calibri"/>
          <scheme val="minor"/>
        </font>
        <alignment horizontal="right" vertical="top" wrapText="1" readingOrder="0"/>
        <border outline="0">
          <left style="medium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cc rId="0" sId="2" dxf="1">
      <nc r="A48" t="inlineStr">
        <is>
          <t>Contingency Funds</t>
        </is>
      </nc>
      <ndxf>
        <font>
          <b/>
          <sz val="9"/>
          <color theme="1"/>
          <name val="Calibri"/>
          <scheme val="minor"/>
        </font>
        <alignment horizontal="left" vertical="top" wrapText="1" readingOrder="0"/>
      </ndxf>
    </rcc>
    <rcc rId="0" sId="2" dxf="1">
      <nc r="A49" t="inlineStr">
        <is>
          <t>Tides Center Costs</t>
        </is>
      </nc>
      <ndxf>
        <font>
          <b/>
          <sz val="9"/>
          <color theme="1"/>
          <name val="Calibri"/>
          <scheme val="minor"/>
        </font>
      </ndxf>
    </rcc>
    <rcc rId="0" sId="2" dxf="1">
      <nc r="A50" t="inlineStr">
        <is>
          <t>Total</t>
        </is>
      </nc>
      <ndxf>
        <font>
          <b/>
          <sz val="9"/>
          <color theme="1"/>
          <name val="Calibri"/>
          <scheme val="minor"/>
        </font>
        <border outline="0">
          <left style="medium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fmt sheetId="2" sqref="A51" start="0" length="0">
      <dxf>
        <font>
          <b/>
          <sz val="9"/>
          <color theme="1"/>
          <name val="Calibri"/>
          <scheme val="minor"/>
        </font>
        <alignment vertical="top" wrapText="1" readingOrder="0"/>
      </dxf>
    </rfmt>
  </rrc>
  <rrc rId="1209" sId="2" ref="A1:A1048576" action="deleteCol">
    <undo index="0" exp="ref" v="1" dr="A50" r="H50" sId="2"/>
    <undo index="0" exp="ref" v="1" dr="A49" r="H49" sId="2"/>
    <undo index="0" exp="ref" v="1" dr="A48" r="H48" sId="2"/>
    <undo index="0" exp="ref" v="1" dr="A47" r="H47" sId="2"/>
    <undo index="0" exp="ref" v="1" dr="A44" r="H44" sId="2"/>
    <undo index="0" exp="ref" v="1" dr="A41" r="H41" sId="2"/>
    <undo index="0" exp="ref" v="1" dr="A33" r="H33" sId="2"/>
    <undo index="0" exp="ref" v="1" dr="A32" r="H32" sId="2"/>
    <undo index="0" exp="ref" v="1" dr="A31" r="H31" sId="2"/>
    <undo index="0" exp="ref" v="1" dr="A30" r="H30" sId="2"/>
    <undo index="0" exp="ref" v="1" dr="A29" r="H29" sId="2"/>
    <undo index="0" exp="ref" v="1" dr="A28" r="H28" sId="2"/>
    <undo index="0" exp="ref" v="1" dr="A27" r="H27" sId="2"/>
    <undo index="0" exp="ref" v="1" dr="A26" r="H26" sId="2"/>
    <undo index="0" exp="ref" v="1" dr="A25" r="H25" sId="2"/>
    <undo index="0" exp="ref" v="1" dr="A24" r="H24" sId="2"/>
    <undo index="0" exp="ref" v="1" dr="A23" r="H23" sId="2"/>
    <undo index="0" exp="ref" v="1" dr="A22" r="H22" sId="2"/>
    <undo index="0" exp="ref" v="1" dr="A21" r="H21" sId="2"/>
    <undo index="0" exp="ref" v="1" dr="A20" r="H20" sId="2"/>
    <undo index="0" exp="ref" v="1" dr="A19" r="H19" sId="2"/>
    <undo index="0" exp="ref" v="1" dr="A18" r="H18" sId="2"/>
    <undo index="0" exp="ref" v="1" dr="A17" r="H17" sId="2"/>
    <undo index="0" exp="ref" v="1" dr="A15" r="H15" sId="2"/>
    <undo index="0" exp="ref" v="1" dr="A14" r="H14" sId="2"/>
    <undo index="0" exp="ref" v="1" dr="A13" r="H13" sId="2"/>
    <undo index="0" exp="ref" v="1" dr="A12" r="H12" sId="2"/>
    <undo index="0" exp="ref" v="1" dr="A11" r="H11" sId="2"/>
    <undo index="0" exp="ref" v="1" dr="A10" r="H10" sId="2"/>
    <undo index="0" exp="ref" v="1" dr="A9" r="H9" sId="2"/>
    <undo index="0" exp="ref" v="1" dr="A8" r="H8" sId="2"/>
    <undo index="0" exp="ref" v="1" dr="A7" r="H7" sId="2"/>
    <undo index="0" exp="ref" v="1" dr="A6" r="H6" sId="2"/>
    <undo index="0" exp="ref" v="1" dr="A5" r="H5" sId="2"/>
    <undo index="0" exp="ref" v="1" dr="A4" r="H4" sId="2"/>
    <rfmt sheetId="2" xfDxf="1" sqref="A1:A1048576" start="0" length="0"/>
    <rcc rId="0" sId="2" dxf="1">
      <nc r="A1" t="inlineStr">
        <is>
          <t>General Operating</t>
        </is>
      </nc>
      <ndxf>
        <font>
          <b/>
          <sz val="9"/>
          <color theme="1"/>
          <name val="Calibri"/>
          <scheme val="minor"/>
        </font>
        <alignment horizontal="right" vertical="center" wrapText="1" readingOrder="0"/>
      </ndxf>
    </rcc>
    <rcc rId="0" sId="2" dxf="1">
      <nc r="A2" t="inlineStr">
        <is>
          <t>2000</t>
        </is>
      </nc>
      <ndxf>
        <font>
          <b/>
          <sz val="9"/>
          <color theme="1"/>
          <name val="Calibri"/>
          <scheme val="minor"/>
        </font>
        <numFmt numFmtId="30" formatCode="@"/>
        <alignment horizontal="right" vertical="center" wrapText="1" readingOrder="0"/>
        <border outline="0">
          <bottom style="thin">
            <color auto="1"/>
          </bottom>
        </border>
      </ndxf>
    </rcc>
    <rfmt sheetId="2" sqref="A3" start="0" length="0">
      <dxf>
        <font>
          <sz val="9"/>
          <color theme="1"/>
          <name val="Calibri"/>
          <scheme val="minor"/>
        </font>
      </dxf>
    </rfmt>
    <rcc rId="0" sId="2" s="1" dxf="1" numFmtId="34">
      <nc r="A4">
        <v>574500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7">
        <v>160860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0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11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2">
        <v>13880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13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14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15">
        <v>17500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16">
        <v>9000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17">
        <v>12500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1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9">
        <v>51300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21">
        <v>3500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22">
        <v>7500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24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25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27">
        <v>42000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28">
        <v>5250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29">
        <v>57750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3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31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32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3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4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35">
        <v>2000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3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7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38">
        <v>4000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3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41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42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44">
        <v>300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4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46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47">
        <f>SUM(A4:A46)</f>
      </nc>
      <ndxf>
        <font>
          <b/>
          <sz val="9"/>
          <color theme="1"/>
          <name val="Calibri"/>
          <scheme val="minor"/>
        </font>
        <numFmt numFmtId="165" formatCode="_(* #,##0_);_(* \(#,##0\);_(* &quot;-&quot;??_);_(@_)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cc rId="0" sId="2" s="1" dxf="1" numFmtId="34">
      <nc r="A48">
        <v>50000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49">
        <v>299103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50">
        <f>SUM(A47:A49)</f>
      </nc>
      <ndxf>
        <font>
          <b/>
          <sz val="9"/>
          <color theme="1"/>
          <name val="Calibri"/>
          <scheme val="minor"/>
        </font>
        <numFmt numFmtId="165" formatCode="_(* #,##0_);_(* \(#,##0\);_(* &quot;-&quot;??_);_(@_)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cc rId="0" sId="2" dxf="1">
      <nc r="A51" t="inlineStr">
        <is>
          <t>General Operating</t>
        </is>
      </nc>
      <ndxf>
        <font>
          <b/>
          <sz val="9"/>
          <color theme="1"/>
          <name val="Calibri"/>
          <scheme val="minor"/>
        </font>
        <alignment horizontal="right" vertical="center" wrapText="1" readingOrder="0"/>
      </ndxf>
    </rcc>
  </rrc>
  <rrc rId="1210" sId="2" ref="A1:A1048576" action="deleteCol">
    <undo index="1" exp="ref" v="1" dr="A50" r="G50" sId="2"/>
    <undo index="1" exp="ref" v="1" dr="A49" r="G49" sId="2"/>
    <undo index="1" exp="ref" v="1" dr="A48" r="G48" sId="2"/>
    <undo index="1" exp="ref" v="1" dr="A47" r="G47" sId="2"/>
    <undo index="1" exp="ref" v="1" dr="A44" r="G44" sId="2"/>
    <undo index="1" exp="ref" v="1" dr="A41" r="G41" sId="2"/>
    <undo index="1" exp="ref" v="1" dr="A33" r="G33" sId="2"/>
    <undo index="1" exp="ref" v="1" dr="A32" r="G32" sId="2"/>
    <undo index="1" exp="ref" v="1" dr="A31" r="G31" sId="2"/>
    <undo index="1" exp="ref" v="1" dr="A30" r="G30" sId="2"/>
    <undo index="1" exp="ref" v="1" dr="A29" r="G29" sId="2"/>
    <undo index="1" exp="ref" v="1" dr="A28" r="G28" sId="2"/>
    <undo index="1" exp="ref" v="1" dr="A27" r="G27" sId="2"/>
    <undo index="1" exp="ref" v="1" dr="A26" r="G26" sId="2"/>
    <undo index="1" exp="ref" v="1" dr="A25" r="G25" sId="2"/>
    <undo index="1" exp="ref" v="1" dr="A24" r="G24" sId="2"/>
    <undo index="1" exp="ref" v="1" dr="A23" r="G23" sId="2"/>
    <undo index="1" exp="ref" v="1" dr="A22" r="G22" sId="2"/>
    <undo index="1" exp="ref" v="1" dr="A21" r="G21" sId="2"/>
    <undo index="1" exp="ref" v="1" dr="A20" r="G20" sId="2"/>
    <undo index="1" exp="ref" v="1" dr="A19" r="G19" sId="2"/>
    <undo index="1" exp="ref" v="1" dr="A18" r="G18" sId="2"/>
    <undo index="1" exp="ref" v="1" dr="A17" r="G17" sId="2"/>
    <undo index="1" exp="ref" v="1" dr="A15" r="G15" sId="2"/>
    <undo index="1" exp="ref" v="1" dr="A14" r="G14" sId="2"/>
    <undo index="1" exp="ref" v="1" dr="A13" r="G13" sId="2"/>
    <undo index="1" exp="ref" v="1" dr="A12" r="G12" sId="2"/>
    <undo index="1" exp="ref" v="1" dr="A11" r="G11" sId="2"/>
    <undo index="1" exp="ref" v="1" dr="A10" r="G10" sId="2"/>
    <undo index="1" exp="ref" v="1" dr="A9" r="G9" sId="2"/>
    <undo index="1" exp="ref" v="1" dr="A8" r="G8" sId="2"/>
    <undo index="1" exp="ref" v="1" dr="A7" r="G7" sId="2"/>
    <undo index="1" exp="ref" v="1" dr="A6" r="G6" sId="2"/>
    <undo index="1" exp="ref" v="1" dr="A5" r="G5" sId="2"/>
    <undo index="1" exp="ref" v="1" dr="A4" r="G4" sId="2"/>
    <rfmt sheetId="2" xfDxf="1" sqref="A1:A1048576" start="0" length="0"/>
    <rcc rId="0" sId="2" dxf="1">
      <nc r="A1" t="inlineStr">
        <is>
          <t>Communications</t>
        </is>
      </nc>
      <ndxf>
        <font>
          <b/>
          <sz val="9"/>
          <color theme="1"/>
          <name val="Calibri"/>
          <scheme val="minor"/>
        </font>
        <alignment horizontal="right" vertical="center" wrapText="1" readingOrder="0"/>
      </ndxf>
    </rcc>
    <rcc rId="0" sId="2" dxf="1">
      <nc r="A2" t="inlineStr">
        <is>
          <t>3000</t>
        </is>
      </nc>
      <ndxf>
        <font>
          <b/>
          <sz val="9"/>
          <color theme="1"/>
          <name val="Calibri"/>
          <scheme val="minor"/>
        </font>
        <numFmt numFmtId="30" formatCode="@"/>
        <alignment horizontal="right" vertical="center" wrapText="1" readingOrder="0"/>
        <border outline="0">
          <bottom style="thin">
            <color auto="1"/>
          </bottom>
        </border>
      </ndxf>
    </rcc>
    <rfmt sheetId="2" sqref="A3" start="0" length="0">
      <dxf>
        <font>
          <sz val="9"/>
          <color theme="1"/>
          <name val="Calibri"/>
          <scheme val="minor"/>
        </font>
      </dxf>
    </rfmt>
    <rcc rId="0" sId="2" s="1" dxf="1" numFmtId="34">
      <nc r="A4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7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8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0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11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2">
        <v>140000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13">
        <f>SUM(72000+65000+20000+30000)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14">
        <f>SUM(13200+21000)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1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1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17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1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9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21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22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24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25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27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28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29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3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31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32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3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4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7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41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42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44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4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46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47">
        <f>SUM(A4:A46)</f>
      </nc>
      <ndxf>
        <font>
          <b/>
          <sz val="9"/>
          <color theme="1"/>
          <name val="Calibri"/>
          <scheme val="minor"/>
        </font>
        <numFmt numFmtId="165" formatCode="_(* #,##0_);_(* \(#,##0\);_(* &quot;-&quot;??_);_(@_)"/>
        <border outline="0"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fmt sheetId="2" s="1" sqref="A4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>
      <nc r="A50">
        <f xml:space="preserve"> A47</f>
      </nc>
      <ndxf>
        <font>
          <b/>
          <sz val="9"/>
          <color theme="1"/>
          <name val="Calibri"/>
          <scheme val="minor"/>
        </font>
        <numFmt numFmtId="165" formatCode="_(* #,##0_);_(* \(#,##0\);_(* &quot;-&quot;??_);_(@_)"/>
        <border outline="0"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cc rId="0" sId="2" dxf="1">
      <nc r="A51" t="inlineStr">
        <is>
          <t>Communications</t>
        </is>
      </nc>
      <ndxf>
        <font>
          <b/>
          <sz val="9"/>
          <color theme="1"/>
          <name val="Calibri"/>
          <scheme val="minor"/>
        </font>
        <alignment horizontal="right" vertical="center" wrapText="1" readingOrder="0"/>
      </ndxf>
    </rcc>
  </rrc>
  <rrc rId="1211" sId="2" ref="A1:A1048576" action="deleteCol">
    <undo index="3" exp="ref" v="1" dr="A50" r="F50" sId="2"/>
    <undo index="3" exp="ref" v="1" dr="A49" r="F49" sId="2"/>
    <undo index="3" exp="ref" v="1" dr="A48" r="F48" sId="2"/>
    <undo index="3" exp="ref" v="1" dr="A47" r="F47" sId="2"/>
    <undo index="3" exp="ref" v="1" dr="A44" r="F44" sId="2"/>
    <undo index="3" exp="ref" v="1" dr="A41" r="F41" sId="2"/>
    <undo index="3" exp="ref" v="1" dr="A33" r="F33" sId="2"/>
    <undo index="3" exp="ref" v="1" dr="A32" r="F32" sId="2"/>
    <undo index="3" exp="ref" v="1" dr="A31" r="F31" sId="2"/>
    <undo index="3" exp="ref" v="1" dr="A30" r="F30" sId="2"/>
    <undo index="3" exp="ref" v="1" dr="A29" r="F29" sId="2"/>
    <undo index="3" exp="ref" v="1" dr="A28" r="F28" sId="2"/>
    <undo index="3" exp="ref" v="1" dr="A27" r="F27" sId="2"/>
    <undo index="3" exp="ref" v="1" dr="A26" r="F26" sId="2"/>
    <undo index="3" exp="ref" v="1" dr="A25" r="F25" sId="2"/>
    <undo index="3" exp="ref" v="1" dr="A24" r="F24" sId="2"/>
    <undo index="3" exp="ref" v="1" dr="A23" r="F23" sId="2"/>
    <undo index="3" exp="ref" v="1" dr="A22" r="F22" sId="2"/>
    <undo index="3" exp="ref" v="1" dr="A21" r="F21" sId="2"/>
    <undo index="3" exp="ref" v="1" dr="A20" r="F20" sId="2"/>
    <undo index="3" exp="ref" v="1" dr="A19" r="F19" sId="2"/>
    <undo index="3" exp="ref" v="1" dr="A18" r="F18" sId="2"/>
    <undo index="3" exp="ref" v="1" dr="A17" r="F17" sId="2"/>
    <undo index="3" exp="ref" v="1" dr="A15" r="F15" sId="2"/>
    <undo index="3" exp="ref" v="1" dr="A14" r="F14" sId="2"/>
    <undo index="3" exp="ref" v="1" dr="A13" r="F13" sId="2"/>
    <undo index="3" exp="ref" v="1" dr="A12" r="F12" sId="2"/>
    <undo index="3" exp="ref" v="1" dr="A11" r="F11" sId="2"/>
    <undo index="3" exp="ref" v="1" dr="A10" r="F10" sId="2"/>
    <undo index="3" exp="ref" v="1" dr="A9" r="F9" sId="2"/>
    <undo index="3" exp="ref" v="1" dr="A8" r="F8" sId="2"/>
    <undo index="3" exp="ref" v="1" dr="A7" r="F7" sId="2"/>
    <undo index="3" exp="ref" v="1" dr="A6" r="F6" sId="2"/>
    <undo index="3" exp="ref" v="1" dr="A5" r="F5" sId="2"/>
    <undo index="3" exp="ref" v="1" dr="A4" r="F4" sId="2"/>
    <rfmt sheetId="2" xfDxf="1" sqref="A1:A1048576" start="0" length="0"/>
    <rcc rId="0" sId="2" dxf="1">
      <nc r="A1" t="inlineStr">
        <is>
          <t>Peer Exchange</t>
        </is>
      </nc>
      <ndxf>
        <font>
          <b/>
          <sz val="9"/>
          <color theme="1"/>
          <name val="Calibri"/>
          <scheme val="minor"/>
        </font>
        <alignment horizontal="right" vertical="center" wrapText="1" readingOrder="0"/>
      </ndxf>
    </rcc>
    <rcc rId="0" sId="2" dxf="1">
      <nc r="A2" t="inlineStr">
        <is>
          <t>3100</t>
        </is>
      </nc>
      <ndxf>
        <font>
          <b/>
          <sz val="9"/>
          <color theme="1"/>
          <name val="Calibri"/>
          <scheme val="minor"/>
        </font>
        <numFmt numFmtId="30" formatCode="@"/>
        <alignment horizontal="right" vertical="center" wrapText="1" readingOrder="0"/>
        <border outline="0">
          <bottom style="thin">
            <color auto="1"/>
          </bottom>
        </border>
      </ndxf>
    </rcc>
    <rfmt sheetId="2" sqref="A3" start="0" length="0">
      <dxf>
        <font>
          <sz val="9"/>
          <color theme="1"/>
          <name val="Calibri"/>
          <scheme val="minor"/>
        </font>
      </dxf>
    </rfmt>
    <rcc rId="0" sId="2" s="1" dxf="1" numFmtId="34">
      <nc r="A4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7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8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0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11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2">
        <v>70000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13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14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5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1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17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1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9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21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22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24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25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>
      <nc r="A27">
        <f>J11*0.4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28">
        <f>J11*0.05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29">
        <f>J11*0.55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3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31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32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3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4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7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41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42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44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4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46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47">
        <f>SUM(A4:A46)</f>
      </nc>
      <ndxf>
        <font>
          <b/>
          <sz val="9"/>
          <color theme="1"/>
          <name val="Calibri"/>
          <scheme val="minor"/>
        </font>
        <numFmt numFmtId="165" formatCode="_(* #,##0_);_(* \(#,##0\);_(* &quot;-&quot;??_);_(@_)"/>
        <border outline="0"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fmt sheetId="2" s="1" sqref="A4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>
      <nc r="A50">
        <f>A47</f>
      </nc>
      <ndxf>
        <font>
          <b/>
          <sz val="9"/>
          <color theme="1"/>
          <name val="Calibri"/>
          <scheme val="minor"/>
        </font>
        <numFmt numFmtId="165" formatCode="_(* #,##0_);_(* \(#,##0\);_(* &quot;-&quot;??_);_(@_)"/>
        <border outline="0"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cc rId="0" sId="2" dxf="1">
      <nc r="A51" t="inlineStr">
        <is>
          <t>Peer Exchange</t>
        </is>
      </nc>
      <ndxf>
        <font>
          <b/>
          <sz val="9"/>
          <color theme="1"/>
          <name val="Calibri"/>
          <scheme val="minor"/>
        </font>
        <alignment horizontal="right" vertical="center" wrapText="1" readingOrder="0"/>
      </ndxf>
    </rcc>
  </rrc>
  <rrc rId="1212" sId="2" ref="A1:A1048576" action="deleteCol">
    <undo index="5" exp="ref" v="1" dr="A50" r="E50" sId="2"/>
    <undo index="5" exp="ref" v="1" dr="A49" r="E49" sId="2"/>
    <undo index="5" exp="ref" v="1" dr="A48" r="E48" sId="2"/>
    <undo index="5" exp="ref" v="1" dr="A47" r="E47" sId="2"/>
    <undo index="5" exp="ref" v="1" dr="A44" r="E44" sId="2"/>
    <undo index="5" exp="ref" v="1" dr="A41" r="E41" sId="2"/>
    <undo index="5" exp="ref" v="1" dr="A33" r="E33" sId="2"/>
    <undo index="5" exp="ref" v="1" dr="A32" r="E32" sId="2"/>
    <undo index="5" exp="ref" v="1" dr="A31" r="E31" sId="2"/>
    <undo index="5" exp="ref" v="1" dr="A30" r="E30" sId="2"/>
    <undo index="5" exp="ref" v="1" dr="A29" r="E29" sId="2"/>
    <undo index="5" exp="ref" v="1" dr="A28" r="E28" sId="2"/>
    <undo index="5" exp="ref" v="1" dr="A27" r="E27" sId="2"/>
    <undo index="5" exp="ref" v="1" dr="A26" r="E26" sId="2"/>
    <undo index="5" exp="ref" v="1" dr="A25" r="E25" sId="2"/>
    <undo index="5" exp="ref" v="1" dr="A24" r="E24" sId="2"/>
    <undo index="5" exp="ref" v="1" dr="A23" r="E23" sId="2"/>
    <undo index="5" exp="ref" v="1" dr="A22" r="E22" sId="2"/>
    <undo index="5" exp="ref" v="1" dr="A21" r="E21" sId="2"/>
    <undo index="5" exp="ref" v="1" dr="A20" r="E20" sId="2"/>
    <undo index="5" exp="ref" v="1" dr="A19" r="E19" sId="2"/>
    <undo index="5" exp="ref" v="1" dr="A18" r="E18" sId="2"/>
    <undo index="5" exp="ref" v="1" dr="A17" r="E17" sId="2"/>
    <undo index="5" exp="ref" v="1" dr="A15" r="E15" sId="2"/>
    <undo index="5" exp="ref" v="1" dr="A14" r="E14" sId="2"/>
    <undo index="5" exp="ref" v="1" dr="A13" r="E13" sId="2"/>
    <undo index="5" exp="ref" v="1" dr="A12" r="E12" sId="2"/>
    <undo index="5" exp="ref" v="1" dr="A11" r="E11" sId="2"/>
    <undo index="5" exp="ref" v="1" dr="A10" r="E10" sId="2"/>
    <undo index="5" exp="ref" v="1" dr="A9" r="E9" sId="2"/>
    <undo index="5" exp="ref" v="1" dr="A8" r="E8" sId="2"/>
    <undo index="5" exp="ref" v="1" dr="A7" r="E7" sId="2"/>
    <undo index="5" exp="ref" v="1" dr="A6" r="E6" sId="2"/>
    <undo index="5" exp="ref" v="1" dr="A5" r="E5" sId="2"/>
    <undo index="5" exp="ref" v="1" dr="A4" r="E4" sId="2"/>
    <rfmt sheetId="2" xfDxf="1" sqref="A1:A1048576" start="0" length="0"/>
    <rcc rId="0" sId="2" dxf="1">
      <nc r="A1" t="inlineStr">
        <is>
          <t>Learning and Impact</t>
        </is>
      </nc>
      <ndxf>
        <font>
          <b/>
          <sz val="9"/>
          <color theme="1"/>
          <name val="Calibri"/>
          <scheme val="minor"/>
        </font>
        <alignment horizontal="right" vertical="center" wrapText="1" readingOrder="0"/>
      </ndxf>
    </rcc>
    <rcc rId="0" sId="2" dxf="1">
      <nc r="A2" t="inlineStr">
        <is>
          <t>3200</t>
        </is>
      </nc>
      <ndxf>
        <font>
          <b/>
          <sz val="9"/>
          <color theme="1"/>
          <name val="Calibri"/>
          <scheme val="minor"/>
        </font>
        <numFmt numFmtId="30" formatCode="@"/>
        <alignment horizontal="right" vertical="center" wrapText="1" readingOrder="0"/>
        <border outline="0">
          <bottom style="thin">
            <color auto="1"/>
          </bottom>
        </border>
      </ndxf>
    </rcc>
    <rfmt sheetId="2" sqref="A3" start="0" length="0">
      <dxf>
        <font>
          <sz val="9"/>
          <color theme="1"/>
          <name val="Calibri"/>
          <scheme val="minor"/>
        </font>
      </dxf>
    </rfmt>
    <rcc rId="0" sId="2" s="1" dxf="1" numFmtId="34">
      <nc r="A4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7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8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0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11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2">
        <v>145500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1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4">
        <v>1800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15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1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17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1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9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21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22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24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25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27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2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2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31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32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3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4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7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41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42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44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4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46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47">
        <f>SUM(A4:A46)</f>
      </nc>
      <ndxf>
        <font>
          <b/>
          <sz val="9"/>
          <color theme="1"/>
          <name val="Calibri"/>
          <scheme val="minor"/>
        </font>
        <numFmt numFmtId="165" formatCode="_(* #,##0_);_(* \(#,##0\);_(* &quot;-&quot;??_);_(@_)"/>
        <border outline="0"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fmt sheetId="2" s="1" sqref="A4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>
      <nc r="A50">
        <f>A47</f>
      </nc>
      <ndxf>
        <font>
          <b/>
          <sz val="9"/>
          <color theme="1"/>
          <name val="Calibri"/>
          <scheme val="minor"/>
        </font>
        <numFmt numFmtId="165" formatCode="_(* #,##0_);_(* \(#,##0\);_(* &quot;-&quot;??_);_(@_)"/>
        <border outline="0"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cc rId="0" sId="2" dxf="1">
      <nc r="A51" t="inlineStr">
        <is>
          <t>Learning and Impact</t>
        </is>
      </nc>
      <ndxf>
        <font>
          <b/>
          <sz val="9"/>
          <color theme="1"/>
          <name val="Calibri"/>
          <scheme val="minor"/>
        </font>
        <alignment horizontal="right" vertical="center" wrapText="1" readingOrder="0"/>
      </ndxf>
    </rcc>
  </rrc>
  <rrc rId="1213" sId="2" ref="A1:A1048576" action="deleteCol">
    <undo index="7" exp="ref" v="1" dr="A50" r="D50" sId="2"/>
    <undo index="7" exp="ref" v="1" dr="A49" r="D49" sId="2"/>
    <undo index="7" exp="ref" v="1" dr="A48" r="D48" sId="2"/>
    <undo index="7" exp="ref" v="1" dr="A47" r="D47" sId="2"/>
    <undo index="7" exp="ref" v="1" dr="A44" r="D44" sId="2"/>
    <undo index="7" exp="ref" v="1" dr="A41" r="D41" sId="2"/>
    <undo index="7" exp="ref" v="1" dr="A33" r="D33" sId="2"/>
    <undo index="7" exp="ref" v="1" dr="A32" r="D32" sId="2"/>
    <undo index="7" exp="ref" v="1" dr="A31" r="D31" sId="2"/>
    <undo index="7" exp="ref" v="1" dr="A30" r="D30" sId="2"/>
    <undo index="7" exp="ref" v="1" dr="A29" r="D29" sId="2"/>
    <undo index="7" exp="ref" v="1" dr="A28" r="D28" sId="2"/>
    <undo index="7" exp="ref" v="1" dr="A27" r="D27" sId="2"/>
    <undo index="7" exp="ref" v="1" dr="A26" r="D26" sId="2"/>
    <undo index="7" exp="ref" v="1" dr="A25" r="D25" sId="2"/>
    <undo index="7" exp="ref" v="1" dr="A24" r="D24" sId="2"/>
    <undo index="7" exp="ref" v="1" dr="A23" r="D23" sId="2"/>
    <undo index="7" exp="ref" v="1" dr="A22" r="D22" sId="2"/>
    <undo index="7" exp="ref" v="1" dr="A21" r="D21" sId="2"/>
    <undo index="7" exp="ref" v="1" dr="A20" r="D20" sId="2"/>
    <undo index="7" exp="ref" v="1" dr="A19" r="D19" sId="2"/>
    <undo index="7" exp="ref" v="1" dr="A18" r="D18" sId="2"/>
    <undo index="7" exp="ref" v="1" dr="A17" r="D17" sId="2"/>
    <undo index="7" exp="ref" v="1" dr="A15" r="D15" sId="2"/>
    <undo index="7" exp="ref" v="1" dr="A14" r="D14" sId="2"/>
    <undo index="7" exp="ref" v="1" dr="A13" r="D13" sId="2"/>
    <undo index="7" exp="ref" v="1" dr="A12" r="D12" sId="2"/>
    <undo index="7" exp="ref" v="1" dr="A11" r="D11" sId="2"/>
    <undo index="7" exp="ref" v="1" dr="A10" r="D10" sId="2"/>
    <undo index="7" exp="ref" v="1" dr="A9" r="D9" sId="2"/>
    <undo index="7" exp="ref" v="1" dr="A8" r="D8" sId="2"/>
    <undo index="7" exp="ref" v="1" dr="A7" r="D7" sId="2"/>
    <undo index="7" exp="ref" v="1" dr="A6" r="D6" sId="2"/>
    <undo index="7" exp="ref" v="1" dr="A5" r="D5" sId="2"/>
    <undo index="7" exp="ref" v="1" dr="A4" r="D4" sId="2"/>
    <rfmt sheetId="2" xfDxf="1" sqref="A1:A1048576" start="0" length="0"/>
    <rcc rId="0" sId="2" dxf="1">
      <nc r="A1" t="inlineStr">
        <is>
          <t>SC Meetings</t>
        </is>
      </nc>
      <ndxf>
        <font>
          <b/>
          <sz val="9"/>
          <color theme="1"/>
          <name val="Calibri"/>
          <scheme val="minor"/>
        </font>
        <alignment horizontal="right" vertical="center" wrapText="1" readingOrder="0"/>
      </ndxf>
    </rcc>
    <rcc rId="0" sId="2" dxf="1">
      <nc r="A2" t="inlineStr">
        <is>
          <t>3300</t>
        </is>
      </nc>
      <ndxf>
        <font>
          <b/>
          <sz val="9"/>
          <color theme="1"/>
          <name val="Calibri"/>
          <scheme val="minor"/>
        </font>
        <numFmt numFmtId="30" formatCode="@"/>
        <alignment horizontal="right" vertical="center" wrapText="1" readingOrder="0"/>
        <border outline="0">
          <bottom style="thin">
            <color auto="1"/>
          </bottom>
        </border>
      </ndxf>
    </rcc>
    <rfmt sheetId="2" sqref="A3" start="0" length="0">
      <dxf>
        <font>
          <sz val="9"/>
          <color theme="1"/>
          <name val="Calibri"/>
          <scheme val="minor"/>
        </font>
      </dxf>
    </rfmt>
    <rcc rId="0" sId="2" s="1" dxf="1" numFmtId="34">
      <nc r="A4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7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8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0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11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2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13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14">
        <v>1100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15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1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17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1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9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21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22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24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25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>
      <nc r="A27">
        <f>H12*0.4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28">
        <f>H12*0.05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29">
        <f>H12*0.55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3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31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32">
        <v>10000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3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4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7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41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42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44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4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46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47">
        <f>SUM(A3:A46)</f>
      </nc>
      <ndxf>
        <font>
          <b/>
          <sz val="9"/>
          <color theme="1"/>
          <name val="Calibri"/>
          <scheme val="minor"/>
        </font>
        <numFmt numFmtId="165" formatCode="_(* #,##0_);_(* \(#,##0\);_(* &quot;-&quot;??_);_(@_)"/>
        <border outline="0"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fmt sheetId="2" s="1" sqref="A4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>
      <nc r="A50">
        <f>A47</f>
      </nc>
      <ndxf>
        <font>
          <b/>
          <sz val="9"/>
          <color theme="1"/>
          <name val="Calibri"/>
          <scheme val="minor"/>
        </font>
        <numFmt numFmtId="165" formatCode="_(* #,##0_);_(* \(#,##0\);_(* &quot;-&quot;??_);_(@_)"/>
        <border outline="0"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cc rId="0" sId="2" dxf="1">
      <nc r="A51" t="inlineStr">
        <is>
          <t>SC Meetings</t>
        </is>
      </nc>
      <ndxf>
        <font>
          <b/>
          <sz val="9"/>
          <color theme="1"/>
          <name val="Calibri"/>
          <scheme val="minor"/>
        </font>
        <alignment horizontal="right" vertical="center" wrapText="1" readingOrder="0"/>
      </ndxf>
    </rcc>
  </rrc>
  <rrc rId="1214" sId="2" ref="A1:A1048576" action="deleteCol">
    <undo index="9" exp="ref" v="1" dr="A50" r="C50" sId="2"/>
    <undo index="9" exp="ref" v="1" dr="A49" r="C49" sId="2"/>
    <undo index="9" exp="ref" v="1" dr="A48" r="C48" sId="2"/>
    <undo index="9" exp="ref" v="1" dr="A47" r="C47" sId="2"/>
    <undo index="9" exp="ref" v="1" dr="A44" r="C44" sId="2"/>
    <undo index="9" exp="ref" v="1" dr="A41" r="C41" sId="2"/>
    <undo index="9" exp="ref" v="1" dr="A33" r="C33" sId="2"/>
    <undo index="9" exp="ref" v="1" dr="A32" r="C32" sId="2"/>
    <undo index="9" exp="ref" v="1" dr="A31" r="C31" sId="2"/>
    <undo index="9" exp="ref" v="1" dr="A30" r="C30" sId="2"/>
    <undo index="9" exp="ref" v="1" dr="A29" r="C29" sId="2"/>
    <undo index="9" exp="ref" v="1" dr="A28" r="C28" sId="2"/>
    <undo index="9" exp="ref" v="1" dr="A27" r="C27" sId="2"/>
    <undo index="9" exp="ref" v="1" dr="A26" r="C26" sId="2"/>
    <undo index="9" exp="ref" v="1" dr="A25" r="C25" sId="2"/>
    <undo index="9" exp="ref" v="1" dr="A24" r="C24" sId="2"/>
    <undo index="9" exp="ref" v="1" dr="A23" r="C23" sId="2"/>
    <undo index="9" exp="ref" v="1" dr="A22" r="C22" sId="2"/>
    <undo index="9" exp="ref" v="1" dr="A21" r="C21" sId="2"/>
    <undo index="9" exp="ref" v="1" dr="A20" r="C20" sId="2"/>
    <undo index="9" exp="ref" v="1" dr="A19" r="C19" sId="2"/>
    <undo index="9" exp="ref" v="1" dr="A18" r="C18" sId="2"/>
    <undo index="9" exp="ref" v="1" dr="A17" r="C17" sId="2"/>
    <undo index="9" exp="ref" v="1" dr="A15" r="C15" sId="2"/>
    <undo index="9" exp="ref" v="1" dr="A14" r="C14" sId="2"/>
    <undo index="9" exp="ref" v="1" dr="A13" r="C13" sId="2"/>
    <undo index="9" exp="ref" v="1" dr="A12" r="C12" sId="2"/>
    <undo index="9" exp="ref" v="1" dr="A11" r="C11" sId="2"/>
    <undo index="9" exp="ref" v="1" dr="A10" r="C10" sId="2"/>
    <undo index="9" exp="ref" v="1" dr="A9" r="C9" sId="2"/>
    <undo index="9" exp="ref" v="1" dr="A8" r="C8" sId="2"/>
    <undo index="9" exp="ref" v="1" dr="A7" r="C7" sId="2"/>
    <undo index="9" exp="ref" v="1" dr="A6" r="C6" sId="2"/>
    <undo index="9" exp="ref" v="1" dr="A5" r="C5" sId="2"/>
    <undo index="9" exp="ref" v="1" dr="A4" r="C4" sId="2"/>
    <rfmt sheetId="2" xfDxf="1" sqref="A1:A1048576" start="0" length="0"/>
    <rcc rId="0" sId="2" dxf="1">
      <nc r="A1" t="inlineStr">
        <is>
          <t>Annual Conference</t>
        </is>
      </nc>
      <ndxf>
        <font>
          <b/>
          <sz val="9"/>
          <color theme="1"/>
          <name val="Calibri"/>
          <scheme val="minor"/>
        </font>
        <alignment horizontal="right" vertical="center" wrapText="1" readingOrder="0"/>
      </ndxf>
    </rcc>
    <rcc rId="0" sId="2" dxf="1">
      <nc r="A2" t="inlineStr">
        <is>
          <t>3400</t>
        </is>
      </nc>
      <ndxf>
        <font>
          <b/>
          <sz val="9"/>
          <color theme="1"/>
          <name val="Calibri"/>
          <scheme val="minor"/>
        </font>
        <numFmt numFmtId="30" formatCode="@"/>
        <alignment horizontal="right" vertical="center" wrapText="1" readingOrder="0"/>
        <border outline="0">
          <bottom style="thin">
            <color auto="1"/>
          </bottom>
        </border>
      </ndxf>
    </rcc>
    <rfmt sheetId="2" sqref="A3" start="0" length="0">
      <dxf>
        <font>
          <sz val="9"/>
          <color theme="1"/>
          <name val="Calibri"/>
          <scheme val="minor"/>
        </font>
      </dxf>
    </rfmt>
    <rcc rId="0" sId="2" s="1" dxf="1" numFmtId="34">
      <nc r="A4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7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8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0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11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2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1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4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15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1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17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1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9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21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22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24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25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27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28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31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32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3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4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7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41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42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44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4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46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47">
        <f>SUM(A3:A46)</f>
      </nc>
      <ndxf>
        <font>
          <b/>
          <sz val="9"/>
          <color theme="1"/>
          <name val="Calibri"/>
          <scheme val="minor"/>
        </font>
        <numFmt numFmtId="165" formatCode="_(* #,##0_);_(* \(#,##0\);_(* &quot;-&quot;??_);_(@_)"/>
        <border outline="0"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fmt sheetId="2" s="1" sqref="A4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>
      <nc r="A50">
        <f>A47</f>
      </nc>
      <ndxf>
        <font>
          <b/>
          <sz val="9"/>
          <color theme="1"/>
          <name val="Calibri"/>
          <scheme val="minor"/>
        </font>
        <numFmt numFmtId="165" formatCode="_(* #,##0_);_(* \(#,##0\);_(* &quot;-&quot;??_);_(@_)"/>
        <border outline="0"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cc rId="0" sId="2" dxf="1">
      <nc r="A51" t="inlineStr">
        <is>
          <t>Annual Conference</t>
        </is>
      </nc>
      <ndxf>
        <font>
          <b/>
          <sz val="9"/>
          <color theme="1"/>
          <name val="Calibri"/>
          <scheme val="minor"/>
        </font>
        <alignment horizontal="right" vertical="center" wrapText="1" readingOrder="0"/>
      </ndxf>
    </rcc>
  </rrc>
  <rrc rId="1215" sId="2" ref="A1:A1048576" action="deleteCol">
    <undo index="11" exp="ref" v="1" dr="A50" r="B50" sId="2"/>
    <undo index="11" exp="ref" v="1" dr="A49" r="B49" sId="2"/>
    <undo index="11" exp="ref" v="1" dr="A48" r="B48" sId="2"/>
    <undo index="11" exp="ref" v="1" dr="A47" r="B47" sId="2"/>
    <undo index="11" exp="ref" v="1" dr="A44" r="B44" sId="2"/>
    <undo index="11" exp="ref" v="1" dr="A41" r="B41" sId="2"/>
    <undo index="11" exp="ref" v="1" dr="A33" r="B33" sId="2"/>
    <undo index="11" exp="ref" v="1" dr="A32" r="B32" sId="2"/>
    <undo index="11" exp="ref" v="1" dr="A31" r="B31" sId="2"/>
    <undo index="11" exp="ref" v="1" dr="A30" r="B30" sId="2"/>
    <undo index="11" exp="ref" v="1" dr="A29" r="B29" sId="2"/>
    <undo index="11" exp="ref" v="1" dr="A28" r="B28" sId="2"/>
    <undo index="11" exp="ref" v="1" dr="A27" r="B27" sId="2"/>
    <undo index="11" exp="ref" v="1" dr="A26" r="B26" sId="2"/>
    <undo index="11" exp="ref" v="1" dr="A25" r="B25" sId="2"/>
    <undo index="11" exp="ref" v="1" dr="A24" r="B24" sId="2"/>
    <undo index="11" exp="ref" v="1" dr="A23" r="B23" sId="2"/>
    <undo index="11" exp="ref" v="1" dr="A22" r="B22" sId="2"/>
    <undo index="11" exp="ref" v="1" dr="A21" r="B21" sId="2"/>
    <undo index="11" exp="ref" v="1" dr="A20" r="B20" sId="2"/>
    <undo index="11" exp="ref" v="1" dr="A19" r="B19" sId="2"/>
    <undo index="11" exp="ref" v="1" dr="A18" r="B18" sId="2"/>
    <undo index="11" exp="ref" v="1" dr="A17" r="B17" sId="2"/>
    <undo index="11" exp="ref" v="1" dr="A15" r="B15" sId="2"/>
    <undo index="11" exp="ref" v="1" dr="A14" r="B14" sId="2"/>
    <undo index="11" exp="ref" v="1" dr="A13" r="B13" sId="2"/>
    <undo index="11" exp="ref" v="1" dr="A12" r="B12" sId="2"/>
    <undo index="11" exp="ref" v="1" dr="A11" r="B11" sId="2"/>
    <undo index="11" exp="ref" v="1" dr="A10" r="B10" sId="2"/>
    <undo index="11" exp="ref" v="1" dr="A9" r="B9" sId="2"/>
    <undo index="11" exp="ref" v="1" dr="A8" r="B8" sId="2"/>
    <undo index="11" exp="ref" v="1" dr="A7" r="B7" sId="2"/>
    <undo index="11" exp="ref" v="1" dr="A6" r="B6" sId="2"/>
    <undo index="11" exp="ref" v="1" dr="A5" r="B5" sId="2"/>
    <undo index="11" exp="ref" v="1" dr="A4" r="B4" sId="2"/>
    <rfmt sheetId="2" xfDxf="1" sqref="A1:A1048576" start="0" length="0"/>
    <rcc rId="0" sId="2" dxf="1">
      <nc r="A1" t="inlineStr">
        <is>
          <t>IRM Independent Reporting Mechanism</t>
        </is>
      </nc>
      <ndxf>
        <font>
          <b/>
          <sz val="9"/>
          <color theme="1"/>
          <name val="Calibri"/>
          <scheme val="minor"/>
        </font>
        <alignment horizontal="right" vertical="center" wrapText="1" readingOrder="0"/>
      </ndxf>
    </rcc>
    <rcc rId="0" sId="2" dxf="1">
      <nc r="A2" t="inlineStr">
        <is>
          <t>3500</t>
        </is>
      </nc>
      <ndxf>
        <font>
          <b/>
          <sz val="9"/>
          <color theme="1"/>
          <name val="Calibri"/>
          <scheme val="minor"/>
        </font>
        <numFmt numFmtId="30" formatCode="@"/>
        <alignment horizontal="right" vertical="center" wrapText="1" readingOrder="0"/>
        <border outline="0">
          <bottom style="thin">
            <color auto="1"/>
          </bottom>
        </border>
      </ndxf>
    </rcc>
    <rfmt sheetId="2" sqref="A3" start="0" length="0">
      <dxf>
        <font>
          <sz val="9"/>
          <color theme="1"/>
          <name val="Calibri"/>
          <scheme val="minor"/>
        </font>
      </dxf>
    </rfmt>
    <rcc rId="0" sId="2" s="1" dxf="1">
      <nc r="A4">
        <f>SUM(247600+4800)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7">
        <v>69328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8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0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11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>
      <nc r="A12">
        <f>SUM(110000+28000+285000+36000+31500+52500+18000+70000+34450+10000)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1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14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5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1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7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1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19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21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 numFmtId="34">
      <nc r="A22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24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25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2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>
      <nc r="A27">
        <f>SUM(45360+F17+7200)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28">
        <f>SUM(F18+22428+4272)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29">
        <f>SUM(F19+75600+12000)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3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1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>
      <nc r="A32">
        <f>SUM(1200+9900)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3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4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7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41">
        <v>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42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 numFmtId="34">
      <nc r="A44">
        <v>200</v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4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>
      <nc r="A47">
        <f>SUM(A4:A46)</f>
      </nc>
      <ndxf>
        <font>
          <b/>
          <sz val="9"/>
          <color theme="1"/>
          <name val="Calibri"/>
          <scheme val="minor"/>
        </font>
        <numFmt numFmtId="165" formatCode="_(* #,##0_);_(* \(#,##0\);_(* &quot;-&quot;??_);_(@_)"/>
        <border outline="0">
          <right style="medium">
            <color auto="1"/>
          </right>
          <top style="medium">
            <color auto="1"/>
          </top>
          <bottom style="medium">
            <color auto="1"/>
          </bottom>
        </border>
      </ndxf>
    </rcc>
    <rfmt sheetId="2" s="1" sqref="A4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>
      <nc r="A50">
        <f>A47</f>
      </nc>
      <ndxf>
        <font>
          <b/>
          <sz val="9"/>
          <color theme="1"/>
          <name val="Calibri"/>
          <scheme val="minor"/>
        </font>
        <numFmt numFmtId="165" formatCode="_(* #,##0_);_(* \(#,##0\);_(* &quot;-&quot;??_);_(@_)"/>
        <border outline="0">
          <right style="medium">
            <color auto="1"/>
          </right>
          <top style="medium">
            <color auto="1"/>
          </top>
          <bottom style="medium">
            <color auto="1"/>
          </bottom>
        </border>
      </ndxf>
    </rcc>
    <rcc rId="0" sId="2" dxf="1">
      <nc r="A51" t="inlineStr">
        <is>
          <t>IRM</t>
        </is>
      </nc>
      <ndxf>
        <font>
          <b/>
          <sz val="9"/>
          <color theme="1"/>
          <name val="Calibri"/>
          <scheme val="minor"/>
        </font>
        <alignment horizontal="right" vertical="center" wrapText="1" readingOrder="0"/>
      </ndxf>
    </rcc>
  </rrc>
  <rrc rId="1216" sId="2" ref="A1:A1048576" action="deleteCol">
    <rfmt sheetId="2" xfDxf="1" sqref="A1:A1048576" start="0" length="0"/>
    <rcc rId="0" sId="2" dxf="1">
      <nc r="A1" t="inlineStr">
        <is>
          <t>Budget Grand Total</t>
        </is>
      </nc>
      <ndxf>
        <font>
          <b/>
          <sz val="9"/>
          <color theme="1"/>
          <name val="Calibri"/>
          <scheme val="minor"/>
        </font>
        <alignment horizontal="right" vertical="center" wrapText="1" readingOrder="0"/>
      </ndxf>
    </rcc>
    <rfmt sheetId="2" sqref="A2" start="0" length="0">
      <dxf>
        <font>
          <b/>
          <sz val="9"/>
          <color theme="1"/>
          <name val="Calibri"/>
          <scheme val="minor"/>
        </font>
        <numFmt numFmtId="30" formatCode="@"/>
        <alignment vertical="top" wrapText="1" readingOrder="0"/>
      </dxf>
    </rfmt>
    <rfmt sheetId="2" sqref="A3" start="0" length="0">
      <dxf>
        <font>
          <sz val="9"/>
          <color theme="1"/>
          <name val="Calibri"/>
          <scheme val="minor"/>
        </font>
      </dxf>
    </rfmt>
    <rcc rId="0" sId="2" s="1" dxf="1">
      <nc r="A4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5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6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7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8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9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10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11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12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13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14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15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1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>
      <nc r="A17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18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19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20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21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22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23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24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25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26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27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28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29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30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31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32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33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34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7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8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39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0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>
      <nc r="A41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42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3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>
      <nc r="A44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45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fmt sheetId="2" s="1" sqref="A46" start="0" length="0">
      <dxf>
        <font>
          <sz val="9"/>
          <color theme="1"/>
          <name val="Calibri"/>
          <scheme val="minor"/>
        </font>
        <numFmt numFmtId="165" formatCode="_(* #,##0_);_(* \(#,##0\);_(* &quot;-&quot;??_);_(@_)"/>
      </dxf>
    </rfmt>
    <rcc rId="0" sId="2" s="1" dxf="1">
      <nc r="A47">
        <f>#REF!+#REF!+#REF!+#REF!+#REF!+#REF!+#REF!</f>
      </nc>
      <ndxf>
        <font>
          <b/>
          <sz val="9"/>
          <color theme="1"/>
          <name val="Calibri"/>
          <scheme val="minor"/>
        </font>
        <numFmt numFmtId="165" formatCode="_(* #,##0_);_(* \(#,##0\);_(* &quot;-&quot;??_);_(@_)"/>
        <border outline="0">
          <right style="medium">
            <color auto="1"/>
          </right>
          <top style="medium">
            <color auto="1"/>
          </top>
          <bottom style="medium">
            <color auto="1"/>
          </bottom>
        </border>
      </ndxf>
    </rcc>
    <rcc rId="0" sId="2" s="1" dxf="1">
      <nc r="A48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49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cc rId="0" sId="2" s="1" dxf="1">
      <nc r="A50">
        <f>#REF!+#REF!+#REF!+#REF!+#REF!+#REF!+#REF!</f>
      </nc>
      <ndxf>
        <font>
          <sz val="9"/>
          <color theme="1"/>
          <name val="Calibri"/>
          <scheme val="minor"/>
        </font>
        <numFmt numFmtId="165" formatCode="_(* #,##0_);_(* \(#,##0\);_(* &quot;-&quot;??_);_(@_)"/>
      </ndxf>
    </rcc>
    <rfmt sheetId="2" s="1" sqref="A51" start="0" length="0">
      <dxf>
        <font>
          <b/>
          <sz val="9"/>
          <color theme="1"/>
          <name val="Calibri"/>
          <scheme val="minor"/>
        </font>
        <numFmt numFmtId="165" formatCode="_(* #,##0_);_(* \(#,##0\);_(* &quot;-&quot;??_);_(@_)"/>
      </dxf>
    </rfmt>
  </rrc>
  <rrc rId="1217" sId="2" ref="A1:A1048576" action="deleteCol">
    <rfmt sheetId="2" xfDxf="1" sqref="A1:A1048576" start="0" length="0"/>
  </rrc>
  <rrc rId="1218" sId="2" ref="A1:A1048576" action="deleteCol">
    <rfmt sheetId="2" xfDxf="1" sqref="A1:A1048576" start="0" length="0"/>
  </rrc>
  <rrc rId="1219" sId="2" ref="A1:A1048576" action="deleteCol">
    <rfmt sheetId="2" xfDxf="1" sqref="A1:A1048576" start="0" length="0"/>
  </rrc>
  <rrc rId="1220" sId="2" ref="A1:A1048576" action="deleteCol">
    <rfmt sheetId="2" xfDxf="1" sqref="A1:A1048576" start="0" length="0"/>
    <rcc rId="0" sId="2">
      <nc r="A11">
        <f>SUM(19200+26400+62500+25000+24000+10000)</f>
      </nc>
    </rcc>
    <rcc rId="0" sId="2">
      <nc r="A12">
        <v>54000</v>
      </nc>
    </rcc>
    <rcc rId="0" sId="2">
      <nc r="A15">
        <f>SUM(50900+22560)</f>
      </nc>
    </rcc>
    <rcc rId="0" sId="2">
      <nc r="A17">
        <f>A15*0.4</f>
      </nc>
    </rcc>
    <rcc rId="0" sId="2">
      <nc r="A18">
        <f>A15*0.05</f>
      </nc>
    </rcc>
    <rcc rId="0" sId="2">
      <nc r="A19">
        <f>A15*0.55</f>
      </nc>
    </rcc>
  </rrc>
  <rcv guid="{1430AB65-D20C-5F46-B465-E7FDB5785626}" action="add"/>
  <rsnm rId="1221" sheetId="2" oldName="[Draft 2014 OGP Budget May 19 Programmatic.xlsx]Program ID" newName="[2014 Support Unit and IRM Budget.xlsx]Sheet 2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2" sId="1">
    <oc r="A2" t="inlineStr">
      <is>
        <t>DRAFT as of April 21, 2014</t>
      </is>
    </oc>
    <nc r="A2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49"/>
  <sheetViews>
    <sheetView tabSelected="1" topLeftCell="A132" zoomScale="125" zoomScaleNormal="125" zoomScalePageLayoutView="125" workbookViewId="0">
      <selection activeCell="C9" sqref="C9"/>
    </sheetView>
  </sheetViews>
  <sheetFormatPr baseColWidth="10" defaultRowHeight="15" x14ac:dyDescent="0"/>
  <cols>
    <col min="1" max="1" width="50.1640625" customWidth="1"/>
    <col min="2" max="2" width="31.1640625" customWidth="1"/>
    <col min="3" max="3" width="25.83203125" customWidth="1"/>
  </cols>
  <sheetData>
    <row r="1" spans="1:3" ht="18">
      <c r="A1" s="146" t="s">
        <v>0</v>
      </c>
      <c r="B1" s="146"/>
      <c r="C1" s="146"/>
    </row>
    <row r="2" spans="1:3" ht="18">
      <c r="A2" s="1"/>
      <c r="B2" s="2"/>
      <c r="C2" s="2"/>
    </row>
    <row r="3" spans="1:3">
      <c r="A3" s="3"/>
      <c r="B3" s="3"/>
      <c r="C3" s="3"/>
    </row>
    <row r="4" spans="1:3" ht="16" thickBot="1">
      <c r="A4" s="4"/>
      <c r="B4" s="5">
        <v>2014</v>
      </c>
    </row>
    <row r="5" spans="1:3" ht="16" thickBot="1">
      <c r="A5" s="6" t="s">
        <v>1</v>
      </c>
      <c r="B5" s="7">
        <f>B20</f>
        <v>3370140.88</v>
      </c>
    </row>
    <row r="6" spans="1:3" ht="16" thickBot="1">
      <c r="A6" s="8"/>
      <c r="B6" s="9"/>
    </row>
    <row r="7" spans="1:3" ht="16" thickBot="1">
      <c r="A7" s="10" t="s">
        <v>2</v>
      </c>
      <c r="B7" s="11" t="s">
        <v>3</v>
      </c>
    </row>
    <row r="8" spans="1:3" ht="16" thickTop="1">
      <c r="A8" s="12" t="s">
        <v>4</v>
      </c>
      <c r="B8" s="13"/>
    </row>
    <row r="9" spans="1:3">
      <c r="A9" s="12" t="s">
        <v>5</v>
      </c>
      <c r="B9" s="13">
        <f>C36</f>
        <v>735360</v>
      </c>
    </row>
    <row r="10" spans="1:3">
      <c r="A10" s="12" t="s">
        <v>6</v>
      </c>
      <c r="B10" s="13">
        <f>C40</f>
        <v>108880</v>
      </c>
    </row>
    <row r="11" spans="1:3">
      <c r="A11" s="12" t="s">
        <v>7</v>
      </c>
      <c r="B11" s="13">
        <f>C45</f>
        <v>61300</v>
      </c>
    </row>
    <row r="12" spans="1:3">
      <c r="A12" s="12" t="s">
        <v>8</v>
      </c>
      <c r="B12" s="13">
        <f>C55</f>
        <v>319102.88</v>
      </c>
    </row>
    <row r="13" spans="1:3">
      <c r="A13" s="12" t="s">
        <v>144</v>
      </c>
      <c r="B13" s="13">
        <f>C63</f>
        <v>36000</v>
      </c>
    </row>
    <row r="14" spans="1:3">
      <c r="A14" s="12" t="s">
        <v>9</v>
      </c>
      <c r="B14" s="14">
        <f>C77</f>
        <v>361200</v>
      </c>
    </row>
    <row r="15" spans="1:3">
      <c r="A15" s="12" t="s">
        <v>10</v>
      </c>
      <c r="B15" s="14">
        <f>C90</f>
        <v>237100</v>
      </c>
    </row>
    <row r="16" spans="1:3">
      <c r="A16" s="12" t="s">
        <v>11</v>
      </c>
      <c r="B16" s="14">
        <f>C98</f>
        <v>147300</v>
      </c>
    </row>
    <row r="17" spans="1:3">
      <c r="A17" s="12" t="s">
        <v>12</v>
      </c>
      <c r="B17" s="14">
        <f>C106</f>
        <v>65100</v>
      </c>
    </row>
    <row r="18" spans="1:3">
      <c r="A18" s="12" t="s">
        <v>13</v>
      </c>
      <c r="B18" s="14">
        <f>C144</f>
        <v>1248798</v>
      </c>
    </row>
    <row r="19" spans="1:3">
      <c r="A19" s="126" t="s">
        <v>105</v>
      </c>
      <c r="B19" s="127">
        <v>50000</v>
      </c>
    </row>
    <row r="20" spans="1:3" ht="16" thickBot="1">
      <c r="A20" s="15" t="s">
        <v>14</v>
      </c>
      <c r="B20" s="16">
        <f>SUM(B8:B19)</f>
        <v>3370140.88</v>
      </c>
    </row>
    <row r="21" spans="1:3">
      <c r="A21" s="17"/>
      <c r="B21" s="17"/>
      <c r="C21" s="18"/>
    </row>
    <row r="22" spans="1:3">
      <c r="A22" s="17"/>
      <c r="B22" s="19"/>
      <c r="C22" s="20">
        <v>2014</v>
      </c>
    </row>
    <row r="23" spans="1:3">
      <c r="A23" s="21"/>
      <c r="B23" s="22"/>
      <c r="C23" s="23"/>
    </row>
    <row r="24" spans="1:3">
      <c r="A24" s="24" t="s">
        <v>15</v>
      </c>
      <c r="B24" s="25" t="s">
        <v>16</v>
      </c>
      <c r="C24" s="26" t="s">
        <v>17</v>
      </c>
    </row>
    <row r="25" spans="1:3" ht="16" thickBot="1">
      <c r="A25" s="27" t="s">
        <v>18</v>
      </c>
      <c r="B25" s="28"/>
      <c r="C25" s="29"/>
    </row>
    <row r="26" spans="1:3">
      <c r="A26" s="30" t="s">
        <v>19</v>
      </c>
      <c r="B26" s="31"/>
      <c r="C26" s="32"/>
    </row>
    <row r="27" spans="1:3">
      <c r="A27" s="33" t="s">
        <v>106</v>
      </c>
      <c r="B27" s="34"/>
      <c r="C27" s="35"/>
    </row>
    <row r="28" spans="1:3">
      <c r="A28" s="33" t="s">
        <v>20</v>
      </c>
      <c r="B28" s="34"/>
      <c r="C28" s="35"/>
    </row>
    <row r="29" spans="1:3">
      <c r="A29" s="36" t="s">
        <v>21</v>
      </c>
      <c r="B29" s="37"/>
      <c r="C29" s="38"/>
    </row>
    <row r="30" spans="1:3">
      <c r="A30" s="33" t="s">
        <v>120</v>
      </c>
      <c r="B30" s="34"/>
      <c r="C30" s="35"/>
    </row>
    <row r="31" spans="1:3">
      <c r="A31" s="33" t="s">
        <v>146</v>
      </c>
      <c r="B31" s="34"/>
      <c r="C31" s="35"/>
    </row>
    <row r="32" spans="1:3">
      <c r="A32" s="33" t="s">
        <v>121</v>
      </c>
      <c r="B32" s="34"/>
      <c r="C32" s="35"/>
    </row>
    <row r="33" spans="1:3">
      <c r="A33" s="33" t="s">
        <v>22</v>
      </c>
      <c r="B33" s="34"/>
      <c r="C33" s="35"/>
    </row>
    <row r="34" spans="1:3">
      <c r="A34" s="33" t="s">
        <v>23</v>
      </c>
      <c r="B34" s="39">
        <f>517000+37500+20000</f>
        <v>574500</v>
      </c>
      <c r="C34" s="35"/>
    </row>
    <row r="35" spans="1:3">
      <c r="A35" s="40" t="s">
        <v>24</v>
      </c>
      <c r="B35" s="34" t="s">
        <v>25</v>
      </c>
      <c r="C35" s="35">
        <f>SUM(B34)*0.28</f>
        <v>160860.00000000003</v>
      </c>
    </row>
    <row r="36" spans="1:3" ht="16" thickBot="1">
      <c r="A36" s="41" t="s">
        <v>26</v>
      </c>
      <c r="B36" s="42"/>
      <c r="C36" s="43">
        <f>SUM(B34:C35)</f>
        <v>735360</v>
      </c>
    </row>
    <row r="37" spans="1:3" ht="16" thickBot="1">
      <c r="A37" s="44" t="s">
        <v>27</v>
      </c>
      <c r="B37" s="19"/>
      <c r="C37" s="45"/>
    </row>
    <row r="38" spans="1:3" ht="28">
      <c r="A38" s="30" t="s">
        <v>28</v>
      </c>
      <c r="B38" s="46" t="s">
        <v>122</v>
      </c>
      <c r="C38" s="47">
        <f>SUM(2500*6*7)</f>
        <v>105000</v>
      </c>
    </row>
    <row r="39" spans="1:3" ht="28">
      <c r="A39" s="33" t="s">
        <v>29</v>
      </c>
      <c r="B39" s="48" t="s">
        <v>30</v>
      </c>
      <c r="C39" s="49">
        <f>40*72 + 1000</f>
        <v>3880</v>
      </c>
    </row>
    <row r="40" spans="1:3" ht="16" thickBot="1">
      <c r="A40" s="50" t="s">
        <v>31</v>
      </c>
      <c r="B40" s="51"/>
      <c r="C40" s="52">
        <f>SUM(C38:C39)</f>
        <v>108880</v>
      </c>
    </row>
    <row r="41" spans="1:3" ht="16" thickBot="1">
      <c r="A41" s="27" t="s">
        <v>32</v>
      </c>
      <c r="B41" s="28"/>
      <c r="C41" s="53"/>
    </row>
    <row r="42" spans="1:3">
      <c r="A42" s="30" t="s">
        <v>33</v>
      </c>
      <c r="B42" s="46" t="s">
        <v>119</v>
      </c>
      <c r="C42" s="47">
        <f>3250*12</f>
        <v>39000</v>
      </c>
    </row>
    <row r="43" spans="1:3">
      <c r="A43" s="33" t="s">
        <v>34</v>
      </c>
      <c r="B43" s="48" t="s">
        <v>165</v>
      </c>
      <c r="C43" s="49">
        <f>1025*12</f>
        <v>12300</v>
      </c>
    </row>
    <row r="44" spans="1:3">
      <c r="A44" s="54" t="s">
        <v>35</v>
      </c>
      <c r="B44" s="55"/>
      <c r="C44" s="56">
        <v>10000</v>
      </c>
    </row>
    <row r="45" spans="1:3" ht="16" thickBot="1">
      <c r="A45" s="41" t="s">
        <v>36</v>
      </c>
      <c r="B45" s="57"/>
      <c r="C45" s="58">
        <f>C42+C43+C44</f>
        <v>61300</v>
      </c>
    </row>
    <row r="46" spans="1:3" ht="16" thickBot="1">
      <c r="A46" s="59" t="s">
        <v>37</v>
      </c>
      <c r="B46" s="60"/>
      <c r="C46" s="61"/>
    </row>
    <row r="47" spans="1:3" ht="28">
      <c r="A47" s="62" t="s">
        <v>38</v>
      </c>
      <c r="B47" s="46" t="s">
        <v>163</v>
      </c>
      <c r="C47" s="47">
        <f>350000*0.15</f>
        <v>52500</v>
      </c>
    </row>
    <row r="48" spans="1:3">
      <c r="A48" s="63"/>
      <c r="B48" s="64" t="s">
        <v>39</v>
      </c>
      <c r="C48" s="65">
        <f>420000*0.12</f>
        <v>50400</v>
      </c>
    </row>
    <row r="49" spans="1:3" ht="28">
      <c r="A49" s="63"/>
      <c r="B49" s="64" t="s">
        <v>40</v>
      </c>
      <c r="C49" s="65">
        <v>90000</v>
      </c>
    </row>
    <row r="50" spans="1:3" ht="28">
      <c r="A50" s="63"/>
      <c r="B50" s="64" t="s">
        <v>41</v>
      </c>
      <c r="C50" s="65">
        <f>1770048*0.06</f>
        <v>106202.87999999999</v>
      </c>
    </row>
    <row r="51" spans="1:3">
      <c r="A51" s="63"/>
      <c r="B51" s="66" t="s">
        <v>42</v>
      </c>
      <c r="C51" s="67">
        <f>SUM(C47:C50)</f>
        <v>299102.88</v>
      </c>
    </row>
    <row r="52" spans="1:3">
      <c r="A52" s="63" t="s">
        <v>43</v>
      </c>
      <c r="B52" s="64"/>
      <c r="C52" s="65">
        <v>15000</v>
      </c>
    </row>
    <row r="53" spans="1:3">
      <c r="A53" s="63" t="s">
        <v>44</v>
      </c>
      <c r="B53" s="64"/>
      <c r="C53" s="65">
        <v>2000</v>
      </c>
    </row>
    <row r="54" spans="1:3">
      <c r="A54" s="63" t="s">
        <v>45</v>
      </c>
      <c r="B54" s="64"/>
      <c r="C54" s="65">
        <v>3000</v>
      </c>
    </row>
    <row r="55" spans="1:3" ht="16" thickBot="1">
      <c r="A55" s="68" t="s">
        <v>46</v>
      </c>
      <c r="B55" s="69"/>
      <c r="C55" s="52">
        <f>SUM(C51:C54)</f>
        <v>319102.88</v>
      </c>
    </row>
    <row r="56" spans="1:3">
      <c r="A56" s="139" t="s">
        <v>137</v>
      </c>
      <c r="B56" s="9"/>
      <c r="C56" s="138"/>
    </row>
    <row r="57" spans="1:3" ht="51" customHeight="1">
      <c r="A57" s="128" t="s">
        <v>138</v>
      </c>
      <c r="B57" s="128" t="s">
        <v>139</v>
      </c>
      <c r="C57" s="129">
        <v>9000</v>
      </c>
    </row>
    <row r="58" spans="1:3">
      <c r="A58" s="128" t="s">
        <v>140</v>
      </c>
      <c r="B58" s="128"/>
      <c r="C58" s="129">
        <v>2500</v>
      </c>
    </row>
    <row r="59" spans="1:3">
      <c r="A59" s="128" t="s">
        <v>141</v>
      </c>
      <c r="B59" s="128"/>
      <c r="C59" s="129">
        <v>10000</v>
      </c>
    </row>
    <row r="60" spans="1:3">
      <c r="A60" s="128" t="s">
        <v>142</v>
      </c>
      <c r="B60" s="128"/>
      <c r="C60" s="129">
        <v>1000</v>
      </c>
    </row>
    <row r="61" spans="1:3">
      <c r="A61" s="128" t="s">
        <v>45</v>
      </c>
      <c r="B61" s="128"/>
      <c r="C61" s="129">
        <v>1000</v>
      </c>
    </row>
    <row r="62" spans="1:3" ht="16" thickBot="1">
      <c r="A62" s="28" t="s">
        <v>145</v>
      </c>
      <c r="B62" s="28"/>
      <c r="C62" s="29">
        <v>12500</v>
      </c>
    </row>
    <row r="63" spans="1:3" ht="16" thickBot="1">
      <c r="A63" s="141" t="s">
        <v>143</v>
      </c>
      <c r="B63" s="142"/>
      <c r="C63" s="125">
        <f>SUM(C57:C62)</f>
        <v>36000</v>
      </c>
    </row>
    <row r="64" spans="1:3" ht="16" thickBot="1">
      <c r="A64" s="90"/>
      <c r="B64" s="90"/>
      <c r="C64" s="140"/>
    </row>
    <row r="65" spans="1:3" ht="16" thickBot="1">
      <c r="A65" s="70" t="s">
        <v>47</v>
      </c>
      <c r="B65" s="71"/>
      <c r="C65" s="72">
        <f>C55+C45+C40+C36+C63</f>
        <v>1260642.8799999999</v>
      </c>
    </row>
    <row r="66" spans="1:3">
      <c r="A66" s="9"/>
      <c r="B66" s="9"/>
      <c r="C66" s="73"/>
    </row>
    <row r="67" spans="1:3">
      <c r="A67" s="9"/>
      <c r="B67" s="9"/>
      <c r="C67" s="73"/>
    </row>
    <row r="68" spans="1:3" ht="16" thickBot="1">
      <c r="A68" s="74" t="s">
        <v>48</v>
      </c>
      <c r="B68" s="75" t="s">
        <v>16</v>
      </c>
      <c r="C68" s="73" t="s">
        <v>49</v>
      </c>
    </row>
    <row r="69" spans="1:3">
      <c r="A69" s="62" t="s">
        <v>50</v>
      </c>
      <c r="B69" s="76" t="s">
        <v>147</v>
      </c>
      <c r="C69" s="32">
        <f>SUM(6000*12)</f>
        <v>72000</v>
      </c>
    </row>
    <row r="70" spans="1:3" ht="28">
      <c r="A70" s="63" t="s">
        <v>51</v>
      </c>
      <c r="B70" s="77" t="s">
        <v>117</v>
      </c>
      <c r="C70" s="78">
        <v>13200</v>
      </c>
    </row>
    <row r="71" spans="1:3">
      <c r="A71" s="63" t="s">
        <v>52</v>
      </c>
      <c r="B71" s="77"/>
      <c r="C71" s="78">
        <v>21000</v>
      </c>
    </row>
    <row r="72" spans="1:3">
      <c r="A72" s="63" t="s">
        <v>128</v>
      </c>
      <c r="B72" s="77"/>
      <c r="C72" s="78">
        <v>20000</v>
      </c>
    </row>
    <row r="73" spans="1:3" ht="42">
      <c r="A73" s="79" t="s">
        <v>153</v>
      </c>
      <c r="B73" s="80" t="s">
        <v>154</v>
      </c>
      <c r="C73" s="81">
        <v>65000</v>
      </c>
    </row>
    <row r="74" spans="1:3">
      <c r="A74" s="82" t="s">
        <v>118</v>
      </c>
      <c r="B74" s="83"/>
      <c r="C74" s="38">
        <v>30000</v>
      </c>
    </row>
    <row r="75" spans="1:3">
      <c r="A75" s="82" t="s">
        <v>148</v>
      </c>
      <c r="B75" s="83"/>
      <c r="C75" s="38">
        <v>60000</v>
      </c>
    </row>
    <row r="76" spans="1:3" ht="28">
      <c r="A76" s="82" t="s">
        <v>53</v>
      </c>
      <c r="B76" s="83" t="s">
        <v>54</v>
      </c>
      <c r="C76" s="38">
        <v>80000</v>
      </c>
    </row>
    <row r="77" spans="1:3" ht="16" thickBot="1">
      <c r="A77" s="68" t="s">
        <v>55</v>
      </c>
      <c r="B77" s="51"/>
      <c r="C77" s="84">
        <f>SUM(C69:C76)</f>
        <v>361200</v>
      </c>
    </row>
    <row r="78" spans="1:3">
      <c r="A78" s="9"/>
      <c r="B78" s="9"/>
      <c r="C78" s="73"/>
    </row>
    <row r="79" spans="1:3">
      <c r="A79" s="9"/>
      <c r="B79" s="9"/>
      <c r="C79" s="73"/>
    </row>
    <row r="80" spans="1:3" ht="16" thickBot="1">
      <c r="A80" s="4" t="s">
        <v>56</v>
      </c>
      <c r="B80" s="85" t="s">
        <v>16</v>
      </c>
      <c r="C80" s="86" t="s">
        <v>49</v>
      </c>
    </row>
    <row r="81" spans="1:3">
      <c r="A81" s="133" t="s">
        <v>57</v>
      </c>
      <c r="B81" s="46"/>
      <c r="C81" s="47"/>
    </row>
    <row r="82" spans="1:3">
      <c r="A82" s="36" t="s">
        <v>58</v>
      </c>
      <c r="B82" s="82" t="s">
        <v>126</v>
      </c>
      <c r="C82" s="87">
        <f>8*2400</f>
        <v>19200</v>
      </c>
    </row>
    <row r="83" spans="1:3">
      <c r="A83" s="36" t="s">
        <v>123</v>
      </c>
      <c r="B83" s="82" t="s">
        <v>125</v>
      </c>
      <c r="C83" s="87">
        <f>12*2200</f>
        <v>26400</v>
      </c>
    </row>
    <row r="84" spans="1:3">
      <c r="A84" s="134" t="s">
        <v>135</v>
      </c>
      <c r="B84" s="135" t="s">
        <v>134</v>
      </c>
      <c r="C84" s="136">
        <f>2500*25</f>
        <v>62500</v>
      </c>
    </row>
    <row r="85" spans="1:3">
      <c r="A85" s="36" t="s">
        <v>124</v>
      </c>
      <c r="B85" s="82" t="s">
        <v>127</v>
      </c>
      <c r="C85" s="88">
        <f>20*1250</f>
        <v>25000</v>
      </c>
    </row>
    <row r="86" spans="1:3">
      <c r="A86" s="89" t="s">
        <v>59</v>
      </c>
      <c r="B86" s="48" t="s">
        <v>60</v>
      </c>
      <c r="C86" s="49">
        <v>20000</v>
      </c>
    </row>
    <row r="87" spans="1:3">
      <c r="A87" s="89" t="s">
        <v>61</v>
      </c>
      <c r="B87" s="48" t="s">
        <v>62</v>
      </c>
      <c r="C87" s="49">
        <v>50000</v>
      </c>
    </row>
    <row r="88" spans="1:3" ht="28">
      <c r="A88" s="134" t="s">
        <v>67</v>
      </c>
      <c r="B88" s="135" t="s">
        <v>68</v>
      </c>
      <c r="C88" s="136">
        <v>24000</v>
      </c>
    </row>
    <row r="89" spans="1:3">
      <c r="A89" s="33" t="s">
        <v>63</v>
      </c>
      <c r="B89" s="48" t="s">
        <v>129</v>
      </c>
      <c r="C89" s="49">
        <v>10000</v>
      </c>
    </row>
    <row r="90" spans="1:3" ht="16" thickBot="1">
      <c r="A90" s="41" t="s">
        <v>64</v>
      </c>
      <c r="B90" s="57"/>
      <c r="C90" s="58">
        <f>SUM(C81:C89)</f>
        <v>237100</v>
      </c>
    </row>
    <row r="91" spans="1:3">
      <c r="A91" s="17"/>
      <c r="B91" s="19"/>
      <c r="C91" s="45"/>
    </row>
    <row r="92" spans="1:3">
      <c r="A92" s="9"/>
      <c r="B92" s="9"/>
      <c r="C92" s="73"/>
    </row>
    <row r="93" spans="1:3" ht="16" thickBot="1">
      <c r="A93" s="90" t="s">
        <v>65</v>
      </c>
      <c r="B93" s="90" t="s">
        <v>16</v>
      </c>
      <c r="C93" s="91" t="s">
        <v>49</v>
      </c>
    </row>
    <row r="94" spans="1:3">
      <c r="A94" s="62" t="s">
        <v>66</v>
      </c>
      <c r="B94" s="92" t="s">
        <v>116</v>
      </c>
      <c r="C94" s="32">
        <f>150*12</f>
        <v>1800</v>
      </c>
    </row>
    <row r="95" spans="1:3" ht="28">
      <c r="A95" s="93" t="s">
        <v>109</v>
      </c>
      <c r="B95" s="37" t="s">
        <v>150</v>
      </c>
      <c r="C95" s="94">
        <v>40000</v>
      </c>
    </row>
    <row r="96" spans="1:3">
      <c r="A96" s="93" t="s">
        <v>151</v>
      </c>
      <c r="B96" s="37"/>
      <c r="C96" s="94">
        <v>50000</v>
      </c>
    </row>
    <row r="97" spans="1:3" ht="28">
      <c r="A97" s="89" t="s">
        <v>69</v>
      </c>
      <c r="B97" s="95" t="s">
        <v>149</v>
      </c>
      <c r="C97" s="35">
        <f>SUM(49500+6000)</f>
        <v>55500</v>
      </c>
    </row>
    <row r="98" spans="1:3" ht="16" thickBot="1">
      <c r="A98" s="96" t="s">
        <v>70</v>
      </c>
      <c r="B98" s="97"/>
      <c r="C98" s="43">
        <f>SUM(C94:C97)</f>
        <v>147300</v>
      </c>
    </row>
    <row r="99" spans="1:3">
      <c r="A99" s="98"/>
      <c r="B99" s="98"/>
      <c r="C99" s="98"/>
    </row>
    <row r="100" spans="1:3">
      <c r="A100" s="99"/>
      <c r="B100" s="99"/>
      <c r="C100" s="99"/>
    </row>
    <row r="101" spans="1:3" ht="16" thickBot="1">
      <c r="A101" s="8" t="s">
        <v>130</v>
      </c>
      <c r="B101" s="9" t="s">
        <v>16</v>
      </c>
      <c r="C101" s="73" t="s">
        <v>49</v>
      </c>
    </row>
    <row r="102" spans="1:3" ht="29" thickBot="1">
      <c r="A102" s="100" t="s">
        <v>152</v>
      </c>
      <c r="B102" s="101" t="s">
        <v>164</v>
      </c>
      <c r="C102" s="102">
        <f>SUM(3*6*3000)</f>
        <v>54000</v>
      </c>
    </row>
    <row r="103" spans="1:3" ht="16" thickBot="1">
      <c r="A103" s="144" t="s">
        <v>133</v>
      </c>
      <c r="B103" s="48"/>
      <c r="C103" s="137">
        <v>500</v>
      </c>
    </row>
    <row r="104" spans="1:3" ht="16" thickBot="1">
      <c r="A104" s="144" t="s">
        <v>131</v>
      </c>
      <c r="B104" s="48" t="s">
        <v>132</v>
      </c>
      <c r="C104" s="137">
        <f>12*50</f>
        <v>600</v>
      </c>
    </row>
    <row r="105" spans="1:3" ht="16" thickBot="1">
      <c r="A105" s="145" t="s">
        <v>71</v>
      </c>
      <c r="B105" s="82" t="s">
        <v>72</v>
      </c>
      <c r="C105" s="143">
        <v>10000</v>
      </c>
    </row>
    <row r="106" spans="1:3" ht="16" thickBot="1">
      <c r="A106" s="103" t="s">
        <v>73</v>
      </c>
      <c r="B106" s="104"/>
      <c r="C106" s="105">
        <f>SUM(C102:C105)</f>
        <v>65100</v>
      </c>
    </row>
    <row r="107" spans="1:3">
      <c r="A107" s="106"/>
    </row>
    <row r="108" spans="1:3">
      <c r="A108" s="98"/>
      <c r="B108" s="98"/>
      <c r="C108" s="98"/>
    </row>
    <row r="109" spans="1:3" ht="16" thickBot="1">
      <c r="A109" s="107" t="s">
        <v>74</v>
      </c>
      <c r="B109" s="9" t="s">
        <v>16</v>
      </c>
      <c r="C109" s="73" t="s">
        <v>49</v>
      </c>
    </row>
    <row r="110" spans="1:3">
      <c r="A110" s="108" t="s">
        <v>75</v>
      </c>
      <c r="B110" s="109"/>
      <c r="C110" s="110"/>
    </row>
    <row r="111" spans="1:3">
      <c r="A111" s="130" t="s">
        <v>110</v>
      </c>
      <c r="B111" s="131" t="s">
        <v>111</v>
      </c>
      <c r="C111" s="132">
        <v>110000</v>
      </c>
    </row>
    <row r="112" spans="1:3">
      <c r="A112" s="111" t="s">
        <v>76</v>
      </c>
      <c r="B112" s="112" t="s">
        <v>77</v>
      </c>
      <c r="C112" s="113">
        <v>22560</v>
      </c>
    </row>
    <row r="113" spans="1:3">
      <c r="A113" s="114" t="s">
        <v>78</v>
      </c>
      <c r="B113" s="112"/>
      <c r="C113" s="113"/>
    </row>
    <row r="114" spans="1:3">
      <c r="A114" s="115" t="s">
        <v>79</v>
      </c>
      <c r="B114" s="112" t="s">
        <v>155</v>
      </c>
      <c r="C114" s="113">
        <v>28000</v>
      </c>
    </row>
    <row r="115" spans="1:3">
      <c r="A115" s="115" t="s">
        <v>80</v>
      </c>
      <c r="B115" s="112" t="s">
        <v>156</v>
      </c>
      <c r="C115" s="113">
        <v>285000</v>
      </c>
    </row>
    <row r="116" spans="1:3">
      <c r="A116" s="115" t="s">
        <v>81</v>
      </c>
      <c r="B116" s="112" t="s">
        <v>158</v>
      </c>
      <c r="C116" s="113">
        <v>36000</v>
      </c>
    </row>
    <row r="117" spans="1:3">
      <c r="A117" s="115" t="s">
        <v>82</v>
      </c>
      <c r="B117" s="112" t="s">
        <v>159</v>
      </c>
      <c r="C117" s="113">
        <v>31500</v>
      </c>
    </row>
    <row r="118" spans="1:3">
      <c r="A118" s="116" t="s">
        <v>83</v>
      </c>
      <c r="B118" s="117"/>
      <c r="C118" s="118"/>
    </row>
    <row r="119" spans="1:3">
      <c r="A119" s="119" t="s">
        <v>84</v>
      </c>
      <c r="B119" s="117"/>
      <c r="C119" s="118">
        <v>75600</v>
      </c>
    </row>
    <row r="120" spans="1:3">
      <c r="A120" s="119" t="s">
        <v>85</v>
      </c>
      <c r="B120" s="117"/>
      <c r="C120" s="118">
        <v>45360</v>
      </c>
    </row>
    <row r="121" spans="1:3">
      <c r="A121" s="119" t="s">
        <v>86</v>
      </c>
      <c r="B121" s="117"/>
      <c r="C121" s="118">
        <v>22428</v>
      </c>
    </row>
    <row r="122" spans="1:3">
      <c r="A122" s="119" t="s">
        <v>157</v>
      </c>
      <c r="B122" s="117"/>
      <c r="C122" s="118">
        <v>9900</v>
      </c>
    </row>
    <row r="123" spans="1:3">
      <c r="A123" s="116" t="s">
        <v>87</v>
      </c>
      <c r="B123" s="117"/>
      <c r="C123" s="118"/>
    </row>
    <row r="124" spans="1:3">
      <c r="A124" s="119" t="s">
        <v>84</v>
      </c>
      <c r="B124" s="117"/>
      <c r="C124" s="118">
        <v>12000</v>
      </c>
    </row>
    <row r="125" spans="1:3">
      <c r="A125" s="119" t="s">
        <v>85</v>
      </c>
      <c r="B125" s="117"/>
      <c r="C125" s="118">
        <v>7200</v>
      </c>
    </row>
    <row r="126" spans="1:3">
      <c r="A126" s="119" t="s">
        <v>86</v>
      </c>
      <c r="B126" s="117"/>
      <c r="C126" s="118">
        <v>4272</v>
      </c>
    </row>
    <row r="127" spans="1:3">
      <c r="A127" s="119" t="s">
        <v>112</v>
      </c>
      <c r="B127" s="117"/>
      <c r="C127" s="118">
        <v>1200</v>
      </c>
    </row>
    <row r="128" spans="1:3">
      <c r="A128" s="120" t="s">
        <v>88</v>
      </c>
      <c r="B128" s="117"/>
      <c r="C128" s="118"/>
    </row>
    <row r="129" spans="1:3">
      <c r="A129" s="115" t="s">
        <v>108</v>
      </c>
      <c r="B129" s="121" t="s">
        <v>114</v>
      </c>
      <c r="C129" s="113">
        <v>70000</v>
      </c>
    </row>
    <row r="130" spans="1:3">
      <c r="A130" s="115" t="s">
        <v>89</v>
      </c>
      <c r="B130" s="121" t="s">
        <v>160</v>
      </c>
      <c r="C130" s="113">
        <v>52500</v>
      </c>
    </row>
    <row r="131" spans="1:3">
      <c r="A131" s="115" t="s">
        <v>90</v>
      </c>
      <c r="B131" s="121" t="s">
        <v>161</v>
      </c>
      <c r="C131" s="113">
        <v>18000</v>
      </c>
    </row>
    <row r="132" spans="1:3">
      <c r="A132" s="114" t="s">
        <v>107</v>
      </c>
      <c r="B132" s="121"/>
      <c r="C132" s="113"/>
    </row>
    <row r="133" spans="1:3">
      <c r="A133" s="115" t="s">
        <v>91</v>
      </c>
      <c r="B133" s="112"/>
      <c r="C133" s="113"/>
    </row>
    <row r="134" spans="1:3">
      <c r="A134" s="115" t="s">
        <v>92</v>
      </c>
      <c r="B134" s="112"/>
      <c r="C134" s="113"/>
    </row>
    <row r="135" spans="1:3">
      <c r="A135" s="115" t="s">
        <v>113</v>
      </c>
      <c r="B135" s="112"/>
      <c r="C135" s="113"/>
    </row>
    <row r="136" spans="1:3">
      <c r="A136" s="115" t="s">
        <v>93</v>
      </c>
      <c r="B136" s="112"/>
      <c r="C136" s="113"/>
    </row>
    <row r="137" spans="1:3">
      <c r="A137" s="115" t="s">
        <v>23</v>
      </c>
      <c r="B137" s="112"/>
      <c r="C137" s="113">
        <v>247600</v>
      </c>
    </row>
    <row r="138" spans="1:3">
      <c r="A138" s="122" t="s">
        <v>94</v>
      </c>
      <c r="B138" s="112" t="s">
        <v>25</v>
      </c>
      <c r="C138" s="113">
        <f>SUM(C137*0.28)</f>
        <v>69328</v>
      </c>
    </row>
    <row r="139" spans="1:3">
      <c r="A139" s="122" t="s">
        <v>95</v>
      </c>
      <c r="B139" s="112" t="s">
        <v>96</v>
      </c>
      <c r="C139" s="113">
        <v>200</v>
      </c>
    </row>
    <row r="140" spans="1:3">
      <c r="A140" s="115" t="s">
        <v>97</v>
      </c>
      <c r="B140" s="112" t="s">
        <v>98</v>
      </c>
      <c r="C140" s="113">
        <v>34450</v>
      </c>
    </row>
    <row r="141" spans="1:3">
      <c r="A141" s="115" t="s">
        <v>115</v>
      </c>
      <c r="B141" s="112" t="s">
        <v>136</v>
      </c>
      <c r="C141" s="113">
        <v>10000</v>
      </c>
    </row>
    <row r="142" spans="1:3">
      <c r="A142" s="115" t="s">
        <v>99</v>
      </c>
      <c r="B142" s="112" t="s">
        <v>100</v>
      </c>
      <c r="C142" s="113">
        <v>4800</v>
      </c>
    </row>
    <row r="143" spans="1:3">
      <c r="A143" s="115" t="s">
        <v>101</v>
      </c>
      <c r="B143" s="112"/>
      <c r="C143" s="113">
        <v>50900</v>
      </c>
    </row>
    <row r="144" spans="1:3" ht="16" thickBot="1">
      <c r="A144" s="96" t="s">
        <v>102</v>
      </c>
      <c r="B144" s="123"/>
      <c r="C144" s="58">
        <f>SUM(C110:C143)</f>
        <v>1248798</v>
      </c>
    </row>
    <row r="145" spans="1:3">
      <c r="A145" s="9"/>
      <c r="B145" s="73"/>
      <c r="C145" s="73"/>
    </row>
    <row r="146" spans="1:3">
      <c r="A146" s="128" t="s">
        <v>104</v>
      </c>
      <c r="B146" s="129"/>
      <c r="C146" s="129">
        <v>50000</v>
      </c>
    </row>
    <row r="147" spans="1:3">
      <c r="A147" s="9"/>
      <c r="B147" s="73"/>
      <c r="C147" s="73"/>
    </row>
    <row r="148" spans="1:3" ht="16" thickBot="1">
      <c r="A148" s="98"/>
      <c r="B148" s="98"/>
      <c r="C148" s="98"/>
    </row>
    <row r="149" spans="1:3" ht="16" thickBot="1">
      <c r="A149" s="6" t="s">
        <v>103</v>
      </c>
      <c r="B149" s="124"/>
      <c r="C149" s="125">
        <f>C65+C77+C90+C98+C106+C144+C146</f>
        <v>3370140.88</v>
      </c>
    </row>
  </sheetData>
  <customSheetViews>
    <customSheetView guid="{62911D69-54CA-3344-84AF-03DF6AA18989}" scale="125" showPageBreaks="1" topLeftCell="A29">
      <selection activeCell="D43" sqref="D43"/>
      <pageSetup orientation="landscape" horizontalDpi="4294967292" verticalDpi="4294967292"/>
    </customSheetView>
    <customSheetView guid="{1430AB65-D20C-5F46-B465-E7FDB5785626}" scale="125" topLeftCell="A17">
      <selection activeCell="B44" sqref="B44"/>
      <pageSetup orientation="landscape" horizontalDpi="4294967292" verticalDpi="4294967292"/>
    </customSheetView>
  </customSheetViews>
  <mergeCells count="1">
    <mergeCell ref="A1:C1"/>
  </mergeCells>
  <phoneticPr fontId="17" type="noConversion"/>
  <pageMargins left="0.75" right="0.75" top="1" bottom="1" header="0.5" footer="0.5"/>
  <pageSetup orientation="landscape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5" x14ac:dyDescent="0"/>
  <cols>
    <col min="1" max="1" width="14" bestFit="1" customWidth="1"/>
  </cols>
  <sheetData>
    <row r="1" spans="1:1">
      <c r="A1" t="s">
        <v>162</v>
      </c>
    </row>
  </sheetData>
  <customSheetViews>
    <customSheetView guid="{62911D69-54CA-3344-84AF-03DF6AA18989}">
      <selection activeCell="A2" sqref="A2"/>
    </customSheetView>
    <customSheetView guid="{1430AB65-D20C-5F46-B465-E7FDB5785626}">
      <selection activeCell="A2" sqref="A2"/>
    </customSheetView>
  </customSheetView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6" sqref="C16"/>
    </sheetView>
  </sheetViews>
  <sheetFormatPr baseColWidth="10" defaultRowHeight="15" x14ac:dyDescent="0"/>
  <sheetData/>
  <customSheetViews>
    <customSheetView guid="{62911D69-54CA-3344-84AF-03DF6AA18989}">
      <selection activeCell="H30" sqref="H30"/>
    </customSheetView>
    <customSheetView guid="{1430AB65-D20C-5F46-B465-E7FDB5785626}">
      <selection activeCell="C16" sqref="C16"/>
    </customSheetView>
  </customSheetView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Line Item</vt:lpstr>
      <vt:lpstr>Sheet1</vt:lpstr>
      <vt:lpstr>Sheet 2</vt:lpstr>
    </vt:vector>
  </TitlesOfParts>
  <Company>Open Government Partnership</Company>
  <LinksUpToDate>false</LinksUpToDate>
  <SharedDoc>true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Frey</dc:creator>
  <cp:lastModifiedBy>John Mahoney</cp:lastModifiedBy>
  <cp:lastPrinted>2014-05-19T23:22:44Z</cp:lastPrinted>
  <dcterms:created xsi:type="dcterms:W3CDTF">2013-12-24T01:52:16Z</dcterms:created>
  <dcterms:modified xsi:type="dcterms:W3CDTF">2015-03-04T18:36:19Z</dcterms:modified>
</cp:coreProperties>
</file>