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60" windowWidth="23440" windowHeight="14800" tabRatio="500"/>
  </bookViews>
  <sheets>
    <sheet name="Expenses" sheetId="1" r:id="rId1"/>
    <sheet name="Revenue" sheetId="2" r:id="rId2"/>
  </sheets>
  <calcPr calcId="140001" concurrentCalc="0"/>
  <customWorkbookViews>
    <customWorkbookView name="John Mahoney - Personal View" guid="{31B58512-CD3E-674F-B392-D2AAFDDEC2A7}" mergeInterval="0" personalView="1" yWindow="57" windowWidth="1172" windowHeight="686" tabRatio="500" activeSheetId="1"/>
    <customWorkbookView name="Munyema Hasan - Personal View" guid="{1878E92E-9068-8149-B7AA-533890F7BF37}" mergeInterval="0" personalView="1" xWindow="146" yWindow="55" windowWidth="1172" windowHeight="686" tabRatio="500" activeSheetId="1"/>
    <customWorkbookView name="Atulya Dhungana - Personal View" guid="{1BE38152-D017-4787-8A3E-B2045FF26156}" mergeInterval="0" personalView="1" maximized="1" windowWidth="1676" windowHeight="777" tabRatio="500" activeSheetId="1"/>
    <customWorkbookView name="Sangita Sigdyal - Personal View" guid="{C6D77430-87BC-254D-AEB2-209577195170}" mergeInterval="0" personalView="1" maximized="1" windowWidth="1676" windowHeight="777" tabRatio="500" activeSheetId="1"/>
    <customWorkbookView name="Linda Frey - Personal View" guid="{44DADDB7-F1F8-E442-9427-7B0A66AA9254}" mergeInterval="0" personalView="1" yWindow="57" windowWidth="1172" windowHeight="686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9" i="1" l="1"/>
  <c r="B62" i="1"/>
  <c r="B53" i="1"/>
  <c r="B44" i="1"/>
  <c r="B25" i="1"/>
  <c r="B72" i="1"/>
  <c r="B71" i="1"/>
  <c r="B70" i="1"/>
  <c r="B35" i="1"/>
  <c r="B33" i="1"/>
  <c r="B55" i="1"/>
  <c r="B22" i="1"/>
  <c r="B23" i="1"/>
  <c r="B27" i="1"/>
  <c r="B28" i="1"/>
  <c r="B74" i="1"/>
  <c r="B56" i="1"/>
  <c r="B38" i="1"/>
  <c r="B6" i="1"/>
  <c r="B7" i="1"/>
  <c r="B19" i="1"/>
  <c r="B42" i="1"/>
  <c r="B43" i="1"/>
  <c r="B45" i="1"/>
  <c r="B46" i="1"/>
  <c r="B48" i="1"/>
  <c r="B65" i="1"/>
  <c r="B78" i="1"/>
  <c r="B18" i="2"/>
  <c r="B12" i="2"/>
  <c r="B20" i="2"/>
  <c r="C12" i="2"/>
  <c r="C18" i="2"/>
  <c r="C20" i="2"/>
</calcChain>
</file>

<file path=xl/comments1.xml><?xml version="1.0" encoding="utf-8"?>
<comments xmlns="http://schemas.openxmlformats.org/spreadsheetml/2006/main">
  <authors>
    <author>Linda Frey</author>
    <author>Sangita Sigdyal</author>
  </authors>
  <commentList>
    <comment ref="A21" authorId="0" guid="{CD6F2423-FAF0-C24C-BC0F-6860CCC005FC}">
      <text>
        <r>
          <rPr>
            <b/>
            <sz val="9"/>
            <color indexed="81"/>
            <rFont val="Calibri"/>
            <family val="2"/>
          </rPr>
          <t>Linda Frey:</t>
        </r>
        <r>
          <rPr>
            <sz val="9"/>
            <color indexed="81"/>
            <rFont val="Calibri"/>
            <family val="2"/>
          </rPr>
          <t xml:space="preserve">
Need to fold much more in here based on my draft work plan</t>
        </r>
      </text>
    </comment>
    <comment ref="A42" authorId="1" guid="{588FE1E9-68EA-594E-BDEA-A13C069A3A8E}">
      <text>
        <r>
          <rPr>
            <b/>
            <sz val="9"/>
            <color indexed="81"/>
            <rFont val="Calibri"/>
            <family val="2"/>
          </rPr>
          <t>Sangita Sigdyal:</t>
        </r>
        <r>
          <rPr>
            <sz val="9"/>
            <color indexed="81"/>
            <rFont val="Calibri"/>
            <family val="2"/>
          </rPr>
          <t xml:space="preserve">
this includes action plan coaching, peer exchange trips and all travels to global summit, reg. mtgs. Etc.
</t>
        </r>
      </text>
    </comment>
  </commentList>
</comments>
</file>

<file path=xl/sharedStrings.xml><?xml version="1.0" encoding="utf-8"?>
<sst xmlns="http://schemas.openxmlformats.org/spreadsheetml/2006/main" count="89" uniqueCount="89">
  <si>
    <t>Category</t>
  </si>
  <si>
    <t>Source</t>
  </si>
  <si>
    <t>Governments</t>
  </si>
  <si>
    <t>Total Government Dues</t>
  </si>
  <si>
    <t>Foundations</t>
  </si>
  <si>
    <t>Ford</t>
  </si>
  <si>
    <t>Omidyar</t>
  </si>
  <si>
    <t>Hewlett</t>
  </si>
  <si>
    <t>OSF</t>
  </si>
  <si>
    <t>Total Foundation Grants</t>
  </si>
  <si>
    <t>Bilaterals</t>
  </si>
  <si>
    <t>FCO</t>
  </si>
  <si>
    <t>DfID</t>
  </si>
  <si>
    <t>USAID</t>
  </si>
  <si>
    <t>Total Bilateral Grants</t>
  </si>
  <si>
    <t>Total Revenue</t>
  </si>
  <si>
    <t>Hivos</t>
  </si>
  <si>
    <t xml:space="preserve">Notes: </t>
  </si>
  <si>
    <t xml:space="preserve">Contributions in black are committed, contributions in red are projected. </t>
  </si>
  <si>
    <t>Hewlett and OSF payment schedules are flexible, so we can carryover to the following year</t>
  </si>
  <si>
    <t>Joe F. already budgeted for IRM team's travels to SC and GS and Africa Reg.</t>
  </si>
  <si>
    <t>General Operations</t>
  </si>
  <si>
    <t>Direct Country Support &amp; Peer Exchange</t>
  </si>
  <si>
    <t>Contact Relationship Management System</t>
  </si>
  <si>
    <t>External Communications</t>
  </si>
  <si>
    <t>Total External Communications</t>
  </si>
  <si>
    <t>Learning And Impact</t>
  </si>
  <si>
    <t>Total Salaries and Benefits</t>
  </si>
  <si>
    <t>Total Operations</t>
  </si>
  <si>
    <t>Total Country Support &amp; Peer Exchange</t>
  </si>
  <si>
    <t>Funding for OGP Working Groups</t>
  </si>
  <si>
    <t>Bilteral peer exchange trips between countries</t>
  </si>
  <si>
    <t>OGP country case studies (*implementation)</t>
  </si>
  <si>
    <t>Travel for CSE staff</t>
  </si>
  <si>
    <t>Travel for DCS and Peer Exchange staff</t>
  </si>
  <si>
    <t>Travel for experts to program workshops</t>
  </si>
  <si>
    <t>Publications (design, printing, translation)</t>
  </si>
  <si>
    <t>Total Learning and Impact</t>
  </si>
  <si>
    <t>Monitoring and evaluation consultant(s)</t>
  </si>
  <si>
    <t>Travel for Learning and Impact staff</t>
  </si>
  <si>
    <t>Travel for IRM staff</t>
  </si>
  <si>
    <t>Travel for IEP and country researchers</t>
  </si>
  <si>
    <t>Contingency Fund</t>
  </si>
  <si>
    <t>Part-time website manager (consultant)</t>
  </si>
  <si>
    <t>Videographers and photographers for OGP events</t>
  </si>
  <si>
    <t>Public relations and media for OGP events</t>
  </si>
  <si>
    <t>Staff recruitment, training, and relocation costs</t>
  </si>
  <si>
    <t>Total Salaries, Benefits and Operations</t>
  </si>
  <si>
    <t>Benefits (28% of salaries)</t>
  </si>
  <si>
    <t>OGP Projected Budget - 2015</t>
  </si>
  <si>
    <t>Salaries, Benefits and Operations</t>
  </si>
  <si>
    <t>Steering Committee and Global Events</t>
  </si>
  <si>
    <t>Credit card fees and insurance</t>
  </si>
  <si>
    <t>Tides administrative fees (7.8% of revenue)</t>
  </si>
  <si>
    <t>Financial services, annual audit and tax returns</t>
  </si>
  <si>
    <t>Incorporation fees and start-up costs</t>
  </si>
  <si>
    <t>Stipends for International Experts Panel (IEP)</t>
  </si>
  <si>
    <t>Civil Society Engagement (CSE)</t>
  </si>
  <si>
    <t>Independent Reporting Mechanism (IRM)</t>
  </si>
  <si>
    <t>Publication of IRM reports</t>
  </si>
  <si>
    <t>Equipment &amp; supplies</t>
  </si>
  <si>
    <t>IT, HR and legal support (including for work visas)</t>
  </si>
  <si>
    <t>In-person subcommittee meetings</t>
  </si>
  <si>
    <t>Online system for annual SC elections</t>
  </si>
  <si>
    <t xml:space="preserve">Production of Guidance Notes (design, translation) </t>
  </si>
  <si>
    <t>Rent for OGP offices (D.C., San Francisco)</t>
  </si>
  <si>
    <t>OGP Point of Contact meetings at regional events</t>
  </si>
  <si>
    <t>Consulting fees for country researchers</t>
  </si>
  <si>
    <t>Short-term consultants (to review and edit reports)</t>
  </si>
  <si>
    <t>Estimated Costs (US$)</t>
  </si>
  <si>
    <t>OGP Secretariat staff (all programs, including IRM)</t>
  </si>
  <si>
    <t>Temp admin support for Global Summit</t>
  </si>
  <si>
    <t>Open Government Awards (website, awards ceremony)</t>
  </si>
  <si>
    <t xml:space="preserve">CSE program workshops </t>
  </si>
  <si>
    <t>Travel for expert trainers to Africa Regional Meeting</t>
  </si>
  <si>
    <t>Sponsored Civil Society travel to Global Summit</t>
  </si>
  <si>
    <t>Sponsored Civil Society travel to Africa Regional Meeting</t>
  </si>
  <si>
    <t>Travel for keynote speakers to Global Summit</t>
  </si>
  <si>
    <t>Travel for External Communications staff</t>
  </si>
  <si>
    <t>Staff travel to SC meetings</t>
  </si>
  <si>
    <t>Production costs for OGP promotional materials</t>
  </si>
  <si>
    <t>Social media (Hanover Communications)</t>
  </si>
  <si>
    <t>Website improvements and maintenance</t>
  </si>
  <si>
    <t>Commissioned studies on research questions</t>
  </si>
  <si>
    <t>TOTAL 2015 PROJECTED BUDGET</t>
  </si>
  <si>
    <t>Total Steering Committee and Global Events</t>
  </si>
  <si>
    <t>Total Independent Reporting Mechanism</t>
  </si>
  <si>
    <t>Total Civil Society Engagement</t>
  </si>
  <si>
    <t>Travel for civil society SC members to SC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</si>
</sst>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C65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9C65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u/>
      <sz val="12"/>
      <color rgb="FF9C6500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u/>
      <sz val="12"/>
      <color rgb="FF000000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rgb="FF500050"/>
      <name val="Cambria"/>
      <scheme val="major"/>
    </font>
    <font>
      <b/>
      <sz val="12"/>
      <color rgb="FF222222"/>
      <name val="Cambria"/>
      <scheme val="major"/>
    </font>
    <font>
      <sz val="12"/>
      <color rgb="FF222222"/>
      <name val="Cambria"/>
      <scheme val="major"/>
    </font>
    <font>
      <b/>
      <sz val="14"/>
      <color theme="1"/>
      <name val="Cambria"/>
      <scheme val="major"/>
    </font>
    <font>
      <sz val="8"/>
      <name val="Calibri"/>
      <family val="2"/>
      <scheme val="minor"/>
    </font>
    <font>
      <sz val="12"/>
      <color rgb="FF000000"/>
      <name val="Cambria"/>
      <family val="1"/>
    </font>
    <font>
      <sz val="12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3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3" fontId="4" fillId="0" borderId="1" xfId="0" applyNumberFormat="1" applyFont="1" applyBorder="1"/>
    <xf numFmtId="3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3" fillId="0" borderId="2" xfId="0" applyNumberFormat="1" applyFont="1" applyBorder="1"/>
    <xf numFmtId="3" fontId="4" fillId="0" borderId="4" xfId="0" applyNumberFormat="1" applyFont="1" applyBorder="1"/>
    <xf numFmtId="0" fontId="4" fillId="0" borderId="5" xfId="0" applyFont="1" applyBorder="1"/>
    <xf numFmtId="3" fontId="0" fillId="0" borderId="1" xfId="0" applyNumberFormat="1" applyBorder="1"/>
    <xf numFmtId="3" fontId="0" fillId="0" borderId="4" xfId="0" applyNumberForma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1" fillId="0" borderId="6" xfId="0" applyNumberFormat="1" applyFont="1" applyBorder="1"/>
    <xf numFmtId="3" fontId="7" fillId="0" borderId="2" xfId="0" applyNumberFormat="1" applyFont="1" applyBorder="1"/>
    <xf numFmtId="0" fontId="2" fillId="0" borderId="0" xfId="0" applyFont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3" fontId="1" fillId="0" borderId="4" xfId="0" applyNumberFormat="1" applyFont="1" applyBorder="1"/>
    <xf numFmtId="0" fontId="13" fillId="2" borderId="0" xfId="3" applyFont="1" applyFill="1"/>
    <xf numFmtId="0" fontId="12" fillId="0" borderId="0" xfId="0" applyFont="1"/>
    <xf numFmtId="0" fontId="12" fillId="0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/>
    <xf numFmtId="0" fontId="15" fillId="0" borderId="0" xfId="0" applyFont="1"/>
    <xf numFmtId="0" fontId="15" fillId="2" borderId="0" xfId="0" applyFont="1" applyFill="1"/>
    <xf numFmtId="0" fontId="14" fillId="0" borderId="0" xfId="0" applyFont="1" applyFill="1" applyBorder="1" applyAlignment="1">
      <alignment wrapText="1"/>
    </xf>
    <xf numFmtId="0" fontId="18" fillId="2" borderId="0" xfId="0" applyFont="1" applyFill="1"/>
    <xf numFmtId="0" fontId="20" fillId="2" borderId="0" xfId="0" applyFont="1" applyFill="1"/>
    <xf numFmtId="3" fontId="19" fillId="2" borderId="0" xfId="0" applyNumberFormat="1" applyFont="1" applyFill="1"/>
    <xf numFmtId="3" fontId="20" fillId="2" borderId="0" xfId="0" applyNumberFormat="1" applyFont="1" applyFill="1" applyBorder="1" applyAlignment="1">
      <alignment horizontal="center"/>
    </xf>
    <xf numFmtId="3" fontId="18" fillId="2" borderId="0" xfId="0" applyNumberFormat="1" applyFont="1" applyFill="1"/>
    <xf numFmtId="0" fontId="21" fillId="0" borderId="0" xfId="0" applyFont="1" applyAlignment="1">
      <alignment vertical="center"/>
    </xf>
    <xf numFmtId="3" fontId="14" fillId="0" borderId="0" xfId="0" applyNumberFormat="1" applyFont="1"/>
    <xf numFmtId="3" fontId="14" fillId="2" borderId="0" xfId="0" applyNumberFormat="1" applyFont="1" applyFill="1"/>
    <xf numFmtId="3" fontId="20" fillId="2" borderId="0" xfId="0" applyNumberFormat="1" applyFont="1" applyFill="1"/>
    <xf numFmtId="3" fontId="20" fillId="0" borderId="0" xfId="0" applyNumberFormat="1" applyFont="1"/>
    <xf numFmtId="0" fontId="14" fillId="7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3" fontId="14" fillId="0" borderId="1" xfId="0" applyNumberFormat="1" applyFont="1" applyFill="1" applyBorder="1" applyAlignment="1"/>
    <xf numFmtId="3" fontId="14" fillId="0" borderId="1" xfId="0" applyNumberFormat="1" applyFont="1" applyBorder="1"/>
    <xf numFmtId="0" fontId="12" fillId="2" borderId="1" xfId="0" applyFont="1" applyFill="1" applyBorder="1"/>
    <xf numFmtId="3" fontId="14" fillId="2" borderId="1" xfId="0" applyNumberFormat="1" applyFont="1" applyFill="1" applyBorder="1"/>
    <xf numFmtId="0" fontId="17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5" fillId="0" borderId="1" xfId="0" applyFont="1" applyBorder="1" applyAlignment="1">
      <alignment wrapText="1"/>
    </xf>
    <xf numFmtId="3" fontId="22" fillId="0" borderId="1" xfId="0" applyNumberFormat="1" applyFont="1" applyBorder="1" applyAlignment="1">
      <alignment vertical="center" wrapText="1"/>
    </xf>
    <xf numFmtId="3" fontId="14" fillId="7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/>
    <xf numFmtId="3" fontId="14" fillId="8" borderId="1" xfId="0" applyNumberFormat="1" applyFont="1" applyFill="1" applyBorder="1"/>
    <xf numFmtId="3" fontId="14" fillId="9" borderId="1" xfId="0" applyNumberFormat="1" applyFont="1" applyFill="1" applyBorder="1"/>
    <xf numFmtId="3" fontId="22" fillId="3" borderId="1" xfId="0" applyNumberFormat="1" applyFont="1" applyFill="1" applyBorder="1" applyAlignment="1">
      <alignment vertical="center" wrapText="1"/>
    </xf>
    <xf numFmtId="3" fontId="22" fillId="8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/>
    <xf numFmtId="3" fontId="12" fillId="0" borderId="1" xfId="0" applyNumberFormat="1" applyFont="1" applyBorder="1"/>
    <xf numFmtId="3" fontId="12" fillId="2" borderId="1" xfId="0" applyNumberFormat="1" applyFont="1" applyFill="1" applyBorder="1"/>
    <xf numFmtId="3" fontId="12" fillId="0" borderId="1" xfId="0" applyNumberFormat="1" applyFont="1" applyFill="1" applyBorder="1" applyAlignment="1"/>
    <xf numFmtId="3" fontId="12" fillId="2" borderId="1" xfId="0" applyNumberFormat="1" applyFont="1" applyFill="1" applyBorder="1" applyAlignment="1"/>
    <xf numFmtId="3" fontId="11" fillId="2" borderId="1" xfId="0" applyNumberFormat="1" applyFont="1" applyFill="1" applyBorder="1" applyAlignment="1"/>
    <xf numFmtId="3" fontId="23" fillId="2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12" fillId="0" borderId="1" xfId="0" applyNumberFormat="1" applyFont="1" applyFill="1" applyBorder="1"/>
    <xf numFmtId="0" fontId="14" fillId="3" borderId="1" xfId="0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4" fillId="9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wrapText="1"/>
    </xf>
    <xf numFmtId="3" fontId="26" fillId="0" borderId="7" xfId="0" applyNumberFormat="1" applyFont="1" applyBorder="1"/>
    <xf numFmtId="0" fontId="27" fillId="0" borderId="1" xfId="0" applyFont="1" applyBorder="1" applyAlignment="1">
      <alignment wrapText="1"/>
    </xf>
    <xf numFmtId="3" fontId="26" fillId="10" borderId="7" xfId="0" applyNumberFormat="1" applyFont="1" applyFill="1" applyBorder="1"/>
    <xf numFmtId="0" fontId="16" fillId="2" borderId="0" xfId="3" applyNumberFormat="1" applyFont="1" applyFill="1" applyAlignment="1">
      <alignment horizontal="center" vertical="center"/>
    </xf>
    <xf numFmtId="0" fontId="24" fillId="0" borderId="0" xfId="0" applyNumberFormat="1" applyFont="1" applyBorder="1" applyAlignment="1">
      <alignment horizontal="left" vertical="center"/>
    </xf>
  </cellXfs>
  <cellStyles count="78"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eutral" xfId="3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usernames" Target="revisions/userNames.xml"/><Relationship Id="rId8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revisions/_rels/revisionHeaders.xml.rels><?xml version="1.0" encoding="UTF-8" standalone="yes"?>
<Relationships xmlns="http://schemas.openxmlformats.org/package/2006/relationships"><Relationship Id="rId30" Type="http://schemas.openxmlformats.org/officeDocument/2006/relationships/revisionLog" Target="revisionLog30.xml"/><Relationship Id="rId31" Type="http://schemas.openxmlformats.org/officeDocument/2006/relationships/revisionLog" Target="revisionLog3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C131F3E-2067-A642-AB36-4E7476DF5792}" diskRevisions="1" revisionId="733" version="2">
  <header guid="{9AD03D8F-2292-994D-A21F-5B6B46346282}" dateTime="2014-12-23T10:39:46" maxSheetId="3" userName="Linda Frey" r:id="rId30">
    <sheetIdMap count="2">
      <sheetId val="1"/>
      <sheetId val="2"/>
    </sheetIdMap>
  </header>
  <header guid="{5C131F3E-2067-A642-AB36-4E7476DF5792}" dateTime="2015-03-04T10:38:00" maxSheetId="3" userName="John Mahoney" r:id="rId31">
    <sheetIdMap count="2">
      <sheetId val="1"/>
      <sheetId val="2"/>
    </sheetIdMap>
  </header>
</header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4DADDB7-F1F8-E442-9427-7B0A66AA9254}" action="delete"/>
  <rcv guid="{44DADDB7-F1F8-E442-9427-7B0A66AA9254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1B58512-CD3E-674F-B392-D2AAFDDEC2A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5"/>
  <sheetViews>
    <sheetView tabSelected="1" zoomScale="125" workbookViewId="0">
      <selection activeCell="D6" sqref="D6"/>
    </sheetView>
  </sheetViews>
  <sheetFormatPr baseColWidth="10" defaultColWidth="11.1640625" defaultRowHeight="15" x14ac:dyDescent="0"/>
  <cols>
    <col min="1" max="1" width="52.33203125" style="28" customWidth="1"/>
    <col min="2" max="2" width="29" style="42" customWidth="1"/>
    <col min="3" max="14" width="10.83203125" style="28" customWidth="1"/>
    <col min="15" max="16384" width="11.1640625" style="28"/>
  </cols>
  <sheetData>
    <row r="1" spans="1:8" ht="31" customHeight="1">
      <c r="A1" s="88" t="s">
        <v>49</v>
      </c>
      <c r="B1" s="87"/>
      <c r="C1" s="27"/>
      <c r="D1" s="27"/>
      <c r="E1" s="27"/>
    </row>
    <row r="2" spans="1:8">
      <c r="A2" s="46" t="s">
        <v>0</v>
      </c>
      <c r="B2" s="61" t="s">
        <v>69</v>
      </c>
      <c r="C2" s="35"/>
    </row>
    <row r="3" spans="1:8">
      <c r="A3" s="47"/>
      <c r="B3" s="48"/>
    </row>
    <row r="4" spans="1:8">
      <c r="A4" s="80" t="s">
        <v>50</v>
      </c>
      <c r="B4" s="64"/>
    </row>
    <row r="5" spans="1:8">
      <c r="A5" s="50" t="s">
        <v>70</v>
      </c>
      <c r="B5" s="68">
        <v>1787678</v>
      </c>
    </row>
    <row r="6" spans="1:8">
      <c r="A6" s="50" t="s">
        <v>48</v>
      </c>
      <c r="B6" s="68">
        <f>SUM(B5*0.28)</f>
        <v>500549.84</v>
      </c>
    </row>
    <row r="7" spans="1:8">
      <c r="A7" s="78" t="s">
        <v>27</v>
      </c>
      <c r="B7" s="67">
        <f>SUM(B5:B6)</f>
        <v>2288227.84</v>
      </c>
      <c r="C7" s="30"/>
      <c r="D7" s="30"/>
      <c r="E7" s="30"/>
      <c r="F7" s="30"/>
      <c r="G7" s="30"/>
      <c r="H7" s="30"/>
    </row>
    <row r="8" spans="1:8">
      <c r="A8" s="52"/>
      <c r="B8" s="49"/>
    </row>
    <row r="9" spans="1:8">
      <c r="A9" s="79" t="s">
        <v>21</v>
      </c>
      <c r="B9" s="51"/>
    </row>
    <row r="10" spans="1:8">
      <c r="A10" s="53" t="s">
        <v>65</v>
      </c>
      <c r="B10" s="68">
        <v>114680</v>
      </c>
    </row>
    <row r="11" spans="1:8">
      <c r="A11" s="53" t="s">
        <v>60</v>
      </c>
      <c r="B11" s="68">
        <v>10000</v>
      </c>
    </row>
    <row r="12" spans="1:8">
      <c r="A12" s="53" t="s">
        <v>54</v>
      </c>
      <c r="B12" s="69">
        <v>43500</v>
      </c>
    </row>
    <row r="13" spans="1:8">
      <c r="A13" s="54" t="s">
        <v>61</v>
      </c>
      <c r="B13" s="70">
        <v>30000</v>
      </c>
      <c r="C13" s="29"/>
    </row>
    <row r="14" spans="1:8">
      <c r="A14" s="53" t="s">
        <v>52</v>
      </c>
      <c r="B14" s="68">
        <v>6800</v>
      </c>
    </row>
    <row r="15" spans="1:8">
      <c r="A15" s="53" t="s">
        <v>46</v>
      </c>
      <c r="B15" s="69">
        <v>102800</v>
      </c>
      <c r="C15" s="30"/>
    </row>
    <row r="16" spans="1:8">
      <c r="A16" s="55" t="s">
        <v>55</v>
      </c>
      <c r="B16" s="68">
        <v>22500</v>
      </c>
    </row>
    <row r="17" spans="1:9">
      <c r="A17" s="55" t="s">
        <v>53</v>
      </c>
      <c r="B17" s="68">
        <v>413000</v>
      </c>
    </row>
    <row r="18" spans="1:9">
      <c r="A18" s="78" t="s">
        <v>28</v>
      </c>
      <c r="B18" s="67">
        <v>743280</v>
      </c>
      <c r="C18" s="29"/>
    </row>
    <row r="19" spans="1:9">
      <c r="A19" s="76" t="s">
        <v>47</v>
      </c>
      <c r="B19" s="62">
        <f>SUM(B7+B18)</f>
        <v>3031507.84</v>
      </c>
      <c r="C19" s="29"/>
    </row>
    <row r="20" spans="1:9">
      <c r="A20" s="56"/>
      <c r="B20" s="49"/>
      <c r="C20" s="29"/>
    </row>
    <row r="21" spans="1:9">
      <c r="A21" s="77" t="s">
        <v>51</v>
      </c>
      <c r="B21" s="63"/>
      <c r="C21" s="29"/>
    </row>
    <row r="22" spans="1:9">
      <c r="A22" s="54" t="s">
        <v>79</v>
      </c>
      <c r="B22" s="71">
        <f>SUM(6*2300*3)</f>
        <v>41400</v>
      </c>
    </row>
    <row r="23" spans="1:9">
      <c r="A23" s="54" t="s">
        <v>62</v>
      </c>
      <c r="B23" s="68">
        <f>SUM(2300*6) + 9000</f>
        <v>22800</v>
      </c>
    </row>
    <row r="24" spans="1:9">
      <c r="A24" s="54" t="s">
        <v>63</v>
      </c>
      <c r="B24" s="71">
        <v>3100</v>
      </c>
      <c r="C24" s="30"/>
      <c r="D24" s="30"/>
      <c r="E24" s="30"/>
      <c r="F24" s="30"/>
      <c r="G24" s="30"/>
      <c r="H24" s="30"/>
      <c r="I24" s="30"/>
    </row>
    <row r="25" spans="1:9">
      <c r="A25" s="54" t="s">
        <v>88</v>
      </c>
      <c r="B25" s="72">
        <f>SUM(3000*9*3)</f>
        <v>81000</v>
      </c>
      <c r="C25" s="30"/>
      <c r="D25" s="30"/>
      <c r="E25" s="30"/>
    </row>
    <row r="26" spans="1:9">
      <c r="A26" s="54" t="s">
        <v>71</v>
      </c>
      <c r="B26" s="72">
        <v>10000</v>
      </c>
      <c r="C26" s="30"/>
      <c r="D26" s="30"/>
      <c r="E26" s="30"/>
    </row>
    <row r="27" spans="1:9">
      <c r="A27" s="54" t="s">
        <v>77</v>
      </c>
      <c r="B27" s="72">
        <f>SUM(2300*5)</f>
        <v>11500</v>
      </c>
      <c r="C27" s="30"/>
      <c r="D27" s="30"/>
      <c r="E27" s="30"/>
    </row>
    <row r="28" spans="1:9">
      <c r="A28" s="76" t="s">
        <v>85</v>
      </c>
      <c r="B28" s="62">
        <f>SUM(B22:B27)</f>
        <v>169800</v>
      </c>
      <c r="C28" s="30"/>
      <c r="D28" s="30"/>
      <c r="E28" s="30"/>
    </row>
    <row r="29" spans="1:9">
      <c r="A29" s="54"/>
      <c r="B29" s="49"/>
    </row>
    <row r="30" spans="1:9">
      <c r="A30" s="77" t="s">
        <v>24</v>
      </c>
      <c r="B30" s="63"/>
    </row>
    <row r="31" spans="1:9">
      <c r="A31" s="54" t="s">
        <v>82</v>
      </c>
      <c r="B31" s="68">
        <v>43200</v>
      </c>
    </row>
    <row r="32" spans="1:9">
      <c r="A32" s="54" t="s">
        <v>43</v>
      </c>
      <c r="B32" s="68">
        <v>30000</v>
      </c>
    </row>
    <row r="33" spans="1:9">
      <c r="A33" s="54" t="s">
        <v>78</v>
      </c>
      <c r="B33" s="68">
        <f>SUM(2300*8)</f>
        <v>18400</v>
      </c>
    </row>
    <row r="34" spans="1:9">
      <c r="A34" s="54" t="s">
        <v>80</v>
      </c>
      <c r="B34" s="68">
        <v>13000</v>
      </c>
    </row>
    <row r="35" spans="1:9">
      <c r="A35" s="54" t="s">
        <v>81</v>
      </c>
      <c r="B35" s="68">
        <f>SUM(6000*10)</f>
        <v>60000</v>
      </c>
    </row>
    <row r="36" spans="1:9">
      <c r="A36" s="85" t="s">
        <v>45</v>
      </c>
      <c r="B36" s="86">
        <v>60000</v>
      </c>
    </row>
    <row r="37" spans="1:9">
      <c r="A37" s="54" t="s">
        <v>44</v>
      </c>
      <c r="B37" s="71">
        <v>20000</v>
      </c>
      <c r="C37" s="30"/>
      <c r="D37" s="30"/>
      <c r="E37" s="30"/>
    </row>
    <row r="38" spans="1:9">
      <c r="A38" s="76" t="s">
        <v>25</v>
      </c>
      <c r="B38" s="62">
        <f>SUM(B31:B37)</f>
        <v>244600</v>
      </c>
    </row>
    <row r="39" spans="1:9">
      <c r="A39" s="54"/>
      <c r="B39" s="49"/>
    </row>
    <row r="40" spans="1:9">
      <c r="A40" s="77" t="s">
        <v>22</v>
      </c>
      <c r="B40" s="63"/>
    </row>
    <row r="41" spans="1:9" ht="15" customHeight="1">
      <c r="A41" s="54" t="s">
        <v>23</v>
      </c>
      <c r="B41" s="69">
        <v>1800</v>
      </c>
      <c r="C41" s="30"/>
      <c r="D41" s="30"/>
      <c r="E41" s="30"/>
      <c r="F41" s="30"/>
      <c r="G41" s="30"/>
      <c r="H41" s="30"/>
    </row>
    <row r="42" spans="1:9">
      <c r="A42" s="59" t="s">
        <v>34</v>
      </c>
      <c r="B42" s="69">
        <f>SUM(45*2300)</f>
        <v>103500</v>
      </c>
      <c r="C42" s="30"/>
      <c r="D42" s="30"/>
      <c r="E42" s="30"/>
      <c r="F42" s="30"/>
      <c r="G42" s="30"/>
      <c r="H42" s="30"/>
      <c r="I42" s="30"/>
    </row>
    <row r="43" spans="1:9">
      <c r="A43" s="54" t="s">
        <v>30</v>
      </c>
      <c r="B43" s="70">
        <f>SUM(25000*5)</f>
        <v>125000</v>
      </c>
    </row>
    <row r="44" spans="1:9">
      <c r="A44" s="54" t="s">
        <v>31</v>
      </c>
      <c r="B44" s="68">
        <f>SUM(10000*5)</f>
        <v>50000</v>
      </c>
      <c r="C44" s="30"/>
    </row>
    <row r="45" spans="1:9">
      <c r="A45" s="54" t="s">
        <v>74</v>
      </c>
      <c r="B45" s="71">
        <f>SUM(2300*5)</f>
        <v>11500</v>
      </c>
      <c r="C45" s="30"/>
    </row>
    <row r="46" spans="1:9">
      <c r="A46" s="54" t="s">
        <v>66</v>
      </c>
      <c r="B46" s="69">
        <f>SUM(7500*3)</f>
        <v>22500</v>
      </c>
      <c r="C46" s="30"/>
      <c r="D46" s="30"/>
      <c r="E46" s="30"/>
      <c r="F46" s="30"/>
    </row>
    <row r="47" spans="1:9">
      <c r="A47" s="54" t="s">
        <v>64</v>
      </c>
      <c r="B47" s="68">
        <v>10000</v>
      </c>
    </row>
    <row r="48" spans="1:9" ht="15" customHeight="1">
      <c r="A48" s="76" t="s">
        <v>29</v>
      </c>
      <c r="B48" s="62">
        <f>SUM(B41:B47)</f>
        <v>324300</v>
      </c>
    </row>
    <row r="49" spans="1:14">
      <c r="A49" s="54"/>
      <c r="B49" s="51"/>
      <c r="C49" s="31"/>
      <c r="D49" s="32"/>
      <c r="E49" s="30"/>
      <c r="F49" s="30"/>
      <c r="G49" s="30"/>
      <c r="H49" s="30"/>
      <c r="I49" s="30"/>
      <c r="J49" s="30"/>
    </row>
    <row r="50" spans="1:14">
      <c r="A50" s="77" t="s">
        <v>26</v>
      </c>
      <c r="B50" s="63"/>
      <c r="C50" s="30"/>
      <c r="D50" s="30"/>
      <c r="E50" s="30"/>
      <c r="F50" s="30"/>
      <c r="G50" s="30"/>
      <c r="H50" s="30"/>
      <c r="I50" s="30"/>
      <c r="J50" s="30"/>
    </row>
    <row r="51" spans="1:14">
      <c r="A51" s="54" t="s">
        <v>32</v>
      </c>
      <c r="B51" s="68">
        <v>80000</v>
      </c>
    </row>
    <row r="52" spans="1:14">
      <c r="A52" s="54" t="s">
        <v>83</v>
      </c>
      <c r="B52" s="68">
        <v>50000</v>
      </c>
    </row>
    <row r="53" spans="1:14">
      <c r="A53" s="83" t="s">
        <v>72</v>
      </c>
      <c r="B53" s="84">
        <f>SUM(40000+8000+10000)</f>
        <v>58000</v>
      </c>
    </row>
    <row r="54" spans="1:14">
      <c r="A54" s="54" t="s">
        <v>38</v>
      </c>
      <c r="B54" s="68">
        <v>45000</v>
      </c>
    </row>
    <row r="55" spans="1:14">
      <c r="A55" s="54" t="s">
        <v>39</v>
      </c>
      <c r="B55" s="73">
        <f>SUM(2300*8)</f>
        <v>18400</v>
      </c>
      <c r="C55" s="30"/>
      <c r="D55" s="30"/>
      <c r="E55" s="30"/>
      <c r="F55" s="41"/>
      <c r="G55" s="30"/>
      <c r="H55" s="30"/>
    </row>
    <row r="56" spans="1:14">
      <c r="A56" s="76" t="s">
        <v>37</v>
      </c>
      <c r="B56" s="65">
        <f>SUM(B51:B55)</f>
        <v>251400</v>
      </c>
      <c r="C56" s="30"/>
      <c r="D56" s="30"/>
      <c r="E56" s="30"/>
      <c r="F56" s="41"/>
      <c r="G56" s="30"/>
      <c r="H56" s="30"/>
    </row>
    <row r="57" spans="1:14">
      <c r="A57" s="54"/>
      <c r="B57" s="60"/>
      <c r="C57" s="30"/>
      <c r="D57" s="30"/>
      <c r="E57" s="30"/>
      <c r="F57" s="30"/>
      <c r="G57" s="30"/>
      <c r="H57" s="30"/>
    </row>
    <row r="58" spans="1:14" ht="15" customHeight="1">
      <c r="A58" s="77" t="s">
        <v>58</v>
      </c>
      <c r="B58" s="66"/>
      <c r="C58" s="30"/>
      <c r="D58" s="30"/>
      <c r="E58" s="30"/>
      <c r="F58" s="30"/>
      <c r="G58" s="30"/>
      <c r="H58" s="30"/>
      <c r="I58" s="30"/>
      <c r="J58" s="30"/>
    </row>
    <row r="59" spans="1:14">
      <c r="A59" s="53" t="s">
        <v>67</v>
      </c>
      <c r="B59" s="74">
        <v>369621</v>
      </c>
    </row>
    <row r="60" spans="1:14">
      <c r="A60" s="53" t="s">
        <v>56</v>
      </c>
      <c r="B60" s="68">
        <v>163750</v>
      </c>
    </row>
    <row r="61" spans="1:14" s="30" customFormat="1">
      <c r="A61" s="53" t="s">
        <v>41</v>
      </c>
      <c r="B61" s="69">
        <v>105800</v>
      </c>
    </row>
    <row r="62" spans="1:14">
      <c r="A62" s="54" t="s">
        <v>40</v>
      </c>
      <c r="B62" s="69">
        <f>SUM(2300*30)</f>
        <v>69000</v>
      </c>
    </row>
    <row r="63" spans="1:14">
      <c r="A63" s="57" t="s">
        <v>68</v>
      </c>
      <c r="B63" s="68">
        <v>106000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>
      <c r="A64" s="54" t="s">
        <v>59</v>
      </c>
      <c r="B64" s="68">
        <v>82060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9">
      <c r="A65" s="76" t="s">
        <v>86</v>
      </c>
      <c r="B65" s="62">
        <f>SUM(B59:B64)</f>
        <v>896231</v>
      </c>
    </row>
    <row r="66" spans="1:9">
      <c r="A66" s="54"/>
      <c r="B66" s="49"/>
    </row>
    <row r="67" spans="1:9">
      <c r="A67" s="81" t="s">
        <v>57</v>
      </c>
      <c r="B67" s="63"/>
      <c r="C67" s="30"/>
      <c r="D67" s="30"/>
      <c r="E67" s="30"/>
      <c r="F67" s="30"/>
      <c r="G67" s="30"/>
      <c r="H67" s="30"/>
    </row>
    <row r="68" spans="1:9">
      <c r="A68" s="58" t="s">
        <v>73</v>
      </c>
      <c r="B68" s="68">
        <v>76000</v>
      </c>
    </row>
    <row r="69" spans="1:9">
      <c r="A69" s="58" t="s">
        <v>35</v>
      </c>
      <c r="B69" s="68">
        <f>SUM(18*2300)</f>
        <v>41400</v>
      </c>
    </row>
    <row r="70" spans="1:9">
      <c r="A70" s="58" t="s">
        <v>75</v>
      </c>
      <c r="B70" s="68">
        <f>SUM(2300*70)</f>
        <v>161000</v>
      </c>
    </row>
    <row r="71" spans="1:9">
      <c r="A71" s="58" t="s">
        <v>76</v>
      </c>
      <c r="B71" s="68">
        <f>SUM(1500*12)</f>
        <v>18000</v>
      </c>
    </row>
    <row r="72" spans="1:9">
      <c r="A72" s="58" t="s">
        <v>33</v>
      </c>
      <c r="B72" s="69">
        <f>SUM(46*2300)</f>
        <v>105800</v>
      </c>
      <c r="C72" s="30"/>
      <c r="D72" s="30"/>
      <c r="E72" s="30"/>
      <c r="F72" s="30"/>
      <c r="G72" s="30"/>
    </row>
    <row r="73" spans="1:9">
      <c r="A73" s="58" t="s">
        <v>36</v>
      </c>
      <c r="B73" s="69">
        <v>55000</v>
      </c>
      <c r="C73" s="30"/>
      <c r="D73" s="30"/>
      <c r="E73" s="30"/>
      <c r="F73" s="30"/>
      <c r="G73" s="30"/>
    </row>
    <row r="74" spans="1:9">
      <c r="A74" s="76" t="s">
        <v>87</v>
      </c>
      <c r="B74" s="62">
        <f>SUM(B68:B73)</f>
        <v>457200</v>
      </c>
    </row>
    <row r="75" spans="1:9">
      <c r="A75" s="56"/>
      <c r="B75" s="49"/>
    </row>
    <row r="76" spans="1:9">
      <c r="A76" s="82" t="s">
        <v>42</v>
      </c>
      <c r="B76" s="75">
        <v>100000</v>
      </c>
    </row>
    <row r="77" spans="1:9">
      <c r="A77" s="54"/>
      <c r="B77" s="49"/>
    </row>
    <row r="78" spans="1:9">
      <c r="A78" s="76" t="s">
        <v>84</v>
      </c>
      <c r="B78" s="62">
        <f>SUM(B19+B28+B38+B48+B56+B65+B74+B76)</f>
        <v>5475038.8399999999</v>
      </c>
      <c r="E78" s="30"/>
      <c r="F78" s="30"/>
      <c r="G78" s="30"/>
      <c r="H78" s="30"/>
      <c r="I78" s="30"/>
    </row>
    <row r="79" spans="1:9">
      <c r="E79" s="30"/>
      <c r="F79" s="30"/>
      <c r="G79" s="30"/>
      <c r="H79" s="30"/>
      <c r="I79" s="30"/>
    </row>
    <row r="82" spans="1:11">
      <c r="A82" s="33"/>
    </row>
    <row r="83" spans="1:11">
      <c r="A83" s="33"/>
    </row>
    <row r="84" spans="1:11">
      <c r="A84" s="33"/>
    </row>
    <row r="85" spans="1:11">
      <c r="A85" s="36"/>
      <c r="B85" s="43"/>
      <c r="C85" s="30"/>
      <c r="D85" s="30"/>
      <c r="E85" s="30"/>
      <c r="F85" s="30"/>
      <c r="G85" s="30"/>
      <c r="H85" s="30"/>
      <c r="I85" s="30"/>
      <c r="J85" s="30"/>
      <c r="K85" s="30"/>
    </row>
    <row r="86" spans="1:11">
      <c r="A86" s="36"/>
      <c r="B86" s="43"/>
      <c r="C86" s="30"/>
      <c r="D86" s="30"/>
      <c r="E86" s="30"/>
      <c r="F86" s="30"/>
      <c r="G86" s="30"/>
      <c r="H86" s="30"/>
      <c r="I86" s="30"/>
      <c r="J86" s="30"/>
      <c r="K86" s="30"/>
    </row>
    <row r="87" spans="1:11">
      <c r="A87" s="36"/>
      <c r="B87" s="43"/>
      <c r="C87" s="30"/>
      <c r="D87" s="30"/>
      <c r="E87" s="30"/>
      <c r="F87" s="30"/>
      <c r="G87" s="30"/>
      <c r="H87" s="30"/>
      <c r="I87" s="30"/>
      <c r="J87" s="30"/>
      <c r="K87" s="30"/>
    </row>
    <row r="88" spans="1:11">
      <c r="A88" s="34"/>
      <c r="B88" s="38"/>
      <c r="C88" s="30"/>
      <c r="D88" s="30"/>
      <c r="E88" s="30"/>
      <c r="F88" s="30"/>
      <c r="G88" s="30"/>
      <c r="H88" s="30"/>
      <c r="I88" s="30"/>
      <c r="J88" s="30"/>
      <c r="K88" s="30"/>
    </row>
    <row r="89" spans="1:11">
      <c r="A89" s="34"/>
      <c r="B89" s="43"/>
      <c r="C89" s="30"/>
      <c r="D89" s="30"/>
      <c r="E89" s="30"/>
      <c r="F89" s="30"/>
      <c r="G89" s="30"/>
      <c r="H89" s="30"/>
      <c r="I89" s="30"/>
      <c r="J89" s="30"/>
      <c r="K89" s="30"/>
    </row>
    <row r="90" spans="1:11">
      <c r="A90" s="34"/>
      <c r="B90" s="43"/>
      <c r="C90" s="30"/>
      <c r="D90" s="30"/>
      <c r="E90" s="30"/>
      <c r="F90" s="30"/>
      <c r="G90" s="30"/>
      <c r="H90" s="30"/>
      <c r="I90" s="30"/>
      <c r="J90" s="30"/>
      <c r="K90" s="30"/>
    </row>
    <row r="91" spans="1:11" ht="15" customHeight="1">
      <c r="A91" s="34"/>
      <c r="B91" s="43"/>
      <c r="C91" s="30"/>
      <c r="D91" s="30"/>
      <c r="E91" s="30"/>
      <c r="F91" s="30"/>
      <c r="G91" s="30"/>
      <c r="H91" s="30"/>
      <c r="I91" s="30"/>
      <c r="J91" s="30"/>
      <c r="K91" s="30"/>
    </row>
    <row r="92" spans="1:11">
      <c r="A92" s="34"/>
      <c r="B92" s="43"/>
      <c r="C92" s="30"/>
      <c r="D92" s="30"/>
      <c r="E92" s="30"/>
      <c r="F92" s="30"/>
      <c r="G92" s="30"/>
      <c r="H92" s="30"/>
      <c r="I92" s="30"/>
      <c r="J92" s="30"/>
      <c r="K92" s="30"/>
    </row>
    <row r="93" spans="1:11">
      <c r="A93" s="34"/>
      <c r="B93" s="43"/>
      <c r="C93" s="30"/>
      <c r="D93" s="30"/>
      <c r="E93" s="30"/>
      <c r="F93" s="30"/>
      <c r="G93" s="30"/>
      <c r="H93" s="30"/>
      <c r="I93" s="30"/>
      <c r="J93" s="30"/>
      <c r="K93" s="30"/>
    </row>
    <row r="94" spans="1:11">
      <c r="A94" s="34"/>
      <c r="B94" s="43"/>
      <c r="C94" s="30"/>
      <c r="D94" s="30"/>
      <c r="E94" s="30"/>
      <c r="F94" s="30"/>
      <c r="G94" s="30"/>
      <c r="H94" s="30"/>
      <c r="I94" s="30"/>
      <c r="J94" s="30"/>
      <c r="K94" s="30"/>
    </row>
    <row r="95" spans="1:11">
      <c r="A95" s="34"/>
      <c r="B95" s="39"/>
      <c r="C95" s="34"/>
      <c r="D95" s="37"/>
      <c r="E95" s="37"/>
      <c r="F95" s="37"/>
      <c r="G95" s="37"/>
      <c r="H95" s="34"/>
      <c r="I95" s="30"/>
      <c r="J95" s="30"/>
      <c r="K95" s="30"/>
    </row>
    <row r="96" spans="1:11">
      <c r="A96" s="34"/>
      <c r="B96" s="44"/>
      <c r="C96" s="34"/>
      <c r="D96" s="34"/>
      <c r="E96" s="34"/>
      <c r="F96" s="34"/>
      <c r="G96" s="34"/>
      <c r="H96" s="34"/>
      <c r="I96" s="30"/>
      <c r="J96" s="30"/>
      <c r="K96" s="30"/>
    </row>
    <row r="97" spans="1:11">
      <c r="A97" s="34"/>
      <c r="B97" s="44"/>
      <c r="C97" s="34"/>
      <c r="D97" s="34"/>
      <c r="E97" s="34"/>
      <c r="F97" s="34"/>
      <c r="G97" s="34"/>
      <c r="H97" s="34"/>
      <c r="I97" s="30"/>
      <c r="J97" s="30"/>
      <c r="K97" s="30"/>
    </row>
    <row r="98" spans="1:11">
      <c r="A98" s="34"/>
      <c r="B98" s="40"/>
      <c r="C98" s="36"/>
      <c r="D98" s="34"/>
      <c r="E98" s="34"/>
      <c r="F98" s="34"/>
      <c r="G98" s="34"/>
      <c r="H98" s="34"/>
      <c r="I98" s="30"/>
      <c r="J98" s="30"/>
      <c r="K98" s="30"/>
    </row>
    <row r="99" spans="1:11">
      <c r="A99" s="34"/>
      <c r="B99" s="44"/>
      <c r="C99" s="34"/>
      <c r="D99" s="34"/>
      <c r="E99" s="34"/>
      <c r="F99" s="34"/>
      <c r="G99" s="34"/>
      <c r="H99" s="34"/>
      <c r="I99" s="30"/>
      <c r="J99" s="30"/>
      <c r="K99" s="30"/>
    </row>
    <row r="100" spans="1:11">
      <c r="A100" s="34"/>
      <c r="B100" s="44"/>
      <c r="C100" s="34"/>
      <c r="D100" s="34"/>
      <c r="E100" s="34"/>
      <c r="F100" s="34"/>
      <c r="G100" s="34"/>
      <c r="H100" s="34"/>
      <c r="I100" s="30"/>
      <c r="J100" s="30"/>
      <c r="K100" s="30"/>
    </row>
    <row r="101" spans="1:11">
      <c r="A101" s="34"/>
      <c r="B101" s="44"/>
      <c r="C101" s="34"/>
      <c r="D101" s="34"/>
      <c r="E101" s="34"/>
      <c r="F101" s="34"/>
      <c r="G101" s="34"/>
      <c r="H101" s="34"/>
      <c r="I101" s="30"/>
      <c r="J101" s="30"/>
      <c r="K101" s="30"/>
    </row>
    <row r="102" spans="1:11">
      <c r="A102" s="34"/>
      <c r="B102" s="44"/>
      <c r="C102" s="34"/>
      <c r="D102" s="34"/>
      <c r="E102" s="34"/>
      <c r="F102" s="34"/>
      <c r="G102" s="34"/>
      <c r="H102" s="34"/>
      <c r="I102" s="30"/>
      <c r="J102" s="30"/>
      <c r="K102" s="30"/>
    </row>
    <row r="103" spans="1:11">
      <c r="A103" s="34"/>
      <c r="B103" s="44"/>
      <c r="C103" s="34"/>
      <c r="D103" s="34"/>
      <c r="E103" s="34"/>
      <c r="F103" s="34"/>
      <c r="G103" s="34"/>
      <c r="H103" s="34"/>
      <c r="I103" s="30"/>
      <c r="J103" s="30"/>
      <c r="K103" s="30"/>
    </row>
    <row r="104" spans="1:11">
      <c r="A104" s="34"/>
      <c r="B104" s="44"/>
      <c r="C104" s="34"/>
      <c r="D104" s="34"/>
      <c r="E104" s="34"/>
      <c r="F104" s="34"/>
      <c r="G104" s="34"/>
      <c r="H104" s="34"/>
      <c r="I104" s="30"/>
      <c r="J104" s="30"/>
      <c r="K104" s="30"/>
    </row>
    <row r="105" spans="1:11">
      <c r="A105" s="34"/>
      <c r="B105" s="44"/>
      <c r="C105" s="34"/>
      <c r="D105" s="34"/>
      <c r="E105" s="34"/>
      <c r="F105" s="34"/>
      <c r="G105" s="34"/>
      <c r="H105" s="34"/>
      <c r="I105" s="30"/>
      <c r="J105" s="30"/>
      <c r="K105" s="30"/>
    </row>
    <row r="106" spans="1:11">
      <c r="A106" s="34"/>
      <c r="B106" s="44"/>
      <c r="C106" s="34"/>
      <c r="D106" s="34"/>
      <c r="E106" s="34"/>
      <c r="F106" s="34"/>
      <c r="G106" s="34"/>
      <c r="H106" s="34"/>
      <c r="I106" s="30"/>
      <c r="J106" s="30"/>
      <c r="K106" s="30"/>
    </row>
    <row r="107" spans="1:11">
      <c r="A107" s="33"/>
      <c r="B107" s="44"/>
      <c r="C107" s="34"/>
      <c r="D107" s="34"/>
      <c r="E107" s="34"/>
      <c r="F107" s="34"/>
      <c r="G107" s="34"/>
      <c r="H107" s="33"/>
    </row>
    <row r="108" spans="1:11">
      <c r="A108" s="33"/>
      <c r="B108" s="45"/>
      <c r="C108" s="33"/>
      <c r="D108" s="33"/>
      <c r="E108" s="33"/>
      <c r="F108" s="33"/>
      <c r="G108" s="33"/>
      <c r="H108" s="33"/>
    </row>
    <row r="109" spans="1:11">
      <c r="A109" s="33"/>
      <c r="B109" s="45"/>
      <c r="C109" s="33"/>
      <c r="D109" s="33"/>
      <c r="E109" s="33"/>
      <c r="F109" s="33"/>
      <c r="G109" s="33"/>
      <c r="H109" s="33"/>
    </row>
    <row r="110" spans="1:11">
      <c r="B110" s="45"/>
      <c r="C110" s="33"/>
      <c r="D110" s="33"/>
      <c r="E110" s="33"/>
      <c r="F110" s="33"/>
      <c r="G110" s="33"/>
      <c r="H110" s="33"/>
    </row>
    <row r="115" spans="12:15">
      <c r="L115" s="30"/>
      <c r="M115" s="30"/>
      <c r="N115" s="30"/>
      <c r="O115" s="28" t="s">
        <v>20</v>
      </c>
    </row>
  </sheetData>
  <customSheetViews>
    <customSheetView guid="{31B58512-CD3E-674F-B392-D2AAFDDEC2A7}" scale="125">
      <selection activeCell="D6" sqref="D6"/>
      <pageSetup orientation="portrait" horizontalDpi="4294967292" verticalDpi="4294967292"/>
    </customSheetView>
    <customSheetView guid="{1878E92E-9068-8149-B7AA-533890F7BF37}" scale="125" topLeftCell="A55">
      <selection activeCell="E81" sqref="E81"/>
      <pageSetup orientation="portrait" horizontalDpi="4294967292" verticalDpi="4294967292"/>
    </customSheetView>
    <customSheetView guid="{1BE38152-D017-4787-8A3E-B2045FF26156}" scale="125" topLeftCell="A58">
      <selection activeCell="B93" sqref="B93"/>
      <pageSetup orientation="portrait" horizontalDpi="4294967292" verticalDpi="4294967292"/>
    </customSheetView>
    <customSheetView guid="{C6D77430-87BC-254D-AEB2-209577195170}" topLeftCell="A4">
      <selection activeCell="D87" sqref="D87"/>
      <pageSetup orientation="portrait" horizontalDpi="4294967292" verticalDpi="4294967292"/>
    </customSheetView>
    <customSheetView guid="{44DADDB7-F1F8-E442-9427-7B0A66AA9254}" scale="125" showPageBreaks="1">
      <selection activeCell="B37" sqref="B37"/>
      <pageSetup orientation="portrait" horizontalDpi="4294967292" verticalDpi="4294967292"/>
    </customSheetView>
  </customSheetViews>
  <phoneticPr fontId="25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34" sqref="B34"/>
    </sheetView>
  </sheetViews>
  <sheetFormatPr baseColWidth="10" defaultColWidth="11.1640625" defaultRowHeight="15" x14ac:dyDescent="0"/>
  <cols>
    <col min="1" max="1" width="28.6640625" bestFit="1" customWidth="1"/>
    <col min="2" max="2" width="14.83203125" customWidth="1"/>
    <col min="3" max="3" width="13.83203125" customWidth="1"/>
  </cols>
  <sheetData>
    <row r="1" spans="1:3">
      <c r="A1" s="1" t="s">
        <v>1</v>
      </c>
      <c r="B1" s="8">
        <v>2014</v>
      </c>
      <c r="C1" s="9">
        <v>2015</v>
      </c>
    </row>
    <row r="2" spans="1:3">
      <c r="A2" s="21"/>
      <c r="B2" s="22"/>
      <c r="C2" s="23"/>
    </row>
    <row r="3" spans="1:3" ht="16" thickBot="1">
      <c r="A3" s="24" t="s">
        <v>2</v>
      </c>
      <c r="B3" s="25"/>
      <c r="C3" s="14"/>
    </row>
    <row r="4" spans="1:3">
      <c r="A4" s="2" t="s">
        <v>3</v>
      </c>
      <c r="B4" s="10">
        <v>1270048</v>
      </c>
      <c r="C4" s="19">
        <v>1200000</v>
      </c>
    </row>
    <row r="5" spans="1:3">
      <c r="A5" s="3"/>
      <c r="B5" s="6"/>
      <c r="C5" s="13"/>
    </row>
    <row r="6" spans="1:3">
      <c r="A6" s="2" t="s">
        <v>4</v>
      </c>
      <c r="B6" s="6"/>
      <c r="C6" s="13"/>
    </row>
    <row r="7" spans="1:3">
      <c r="A7" s="3" t="s">
        <v>5</v>
      </c>
      <c r="B7" s="6">
        <v>300000</v>
      </c>
      <c r="C7" s="17">
        <v>400000</v>
      </c>
    </row>
    <row r="8" spans="1:3">
      <c r="A8" s="3" t="s">
        <v>6</v>
      </c>
      <c r="B8" s="6">
        <v>400000</v>
      </c>
      <c r="C8" s="13">
        <v>300000</v>
      </c>
    </row>
    <row r="9" spans="1:3">
      <c r="A9" s="3" t="s">
        <v>7</v>
      </c>
      <c r="B9" s="6">
        <v>400000</v>
      </c>
      <c r="C9" s="17">
        <v>875000</v>
      </c>
    </row>
    <row r="10" spans="1:3">
      <c r="A10" s="12" t="s">
        <v>16</v>
      </c>
      <c r="B10" s="18">
        <v>1667000</v>
      </c>
      <c r="C10" s="18">
        <v>1667000</v>
      </c>
    </row>
    <row r="11" spans="1:3" ht="16" thickBot="1">
      <c r="A11" s="4" t="s">
        <v>8</v>
      </c>
      <c r="B11" s="11">
        <v>400000</v>
      </c>
      <c r="C11" s="26">
        <v>500000</v>
      </c>
    </row>
    <row r="12" spans="1:3">
      <c r="A12" s="2" t="s">
        <v>9</v>
      </c>
      <c r="B12" s="10">
        <f>SUM(B7:B11)</f>
        <v>3167000</v>
      </c>
      <c r="C12" s="15">
        <f>SUM(C7:C11)</f>
        <v>3742000</v>
      </c>
    </row>
    <row r="13" spans="1:3">
      <c r="A13" s="3"/>
      <c r="B13" s="6"/>
      <c r="C13" s="13"/>
    </row>
    <row r="14" spans="1:3">
      <c r="A14" s="2" t="s">
        <v>10</v>
      </c>
      <c r="B14" s="6"/>
      <c r="C14" s="13"/>
    </row>
    <row r="15" spans="1:3">
      <c r="A15" s="3" t="s">
        <v>11</v>
      </c>
      <c r="B15" s="6">
        <v>225000</v>
      </c>
      <c r="C15" s="13">
        <v>0</v>
      </c>
    </row>
    <row r="16" spans="1:3">
      <c r="A16" s="3" t="s">
        <v>12</v>
      </c>
      <c r="B16" s="6">
        <v>420000</v>
      </c>
      <c r="C16" s="13">
        <v>571000</v>
      </c>
    </row>
    <row r="17" spans="1:3" ht="16" thickBot="1">
      <c r="A17" s="4" t="s">
        <v>13</v>
      </c>
      <c r="B17" s="11">
        <v>350000</v>
      </c>
      <c r="C17" s="14">
        <v>350000</v>
      </c>
    </row>
    <row r="18" spans="1:3">
      <c r="A18" s="2" t="s">
        <v>14</v>
      </c>
      <c r="B18" s="10">
        <f>SUM(B15:B17)</f>
        <v>995000</v>
      </c>
      <c r="C18" s="15">
        <f>SUM(C15:C17)</f>
        <v>921000</v>
      </c>
    </row>
    <row r="19" spans="1:3">
      <c r="A19" s="3"/>
      <c r="B19" s="5"/>
      <c r="C19" s="13"/>
    </row>
    <row r="20" spans="1:3">
      <c r="A20" s="2" t="s">
        <v>15</v>
      </c>
      <c r="B20" s="7">
        <f>SUM(B4+B12+B18)</f>
        <v>5432048</v>
      </c>
      <c r="C20" s="16">
        <f>SUM(C4+C12+C18)</f>
        <v>5863000</v>
      </c>
    </row>
    <row r="23" spans="1:3">
      <c r="A23" s="20" t="s">
        <v>17</v>
      </c>
    </row>
    <row r="24" spans="1:3">
      <c r="A24" t="s">
        <v>18</v>
      </c>
    </row>
    <row r="25" spans="1:3">
      <c r="A25" t="s">
        <v>19</v>
      </c>
    </row>
  </sheetData>
  <customSheetViews>
    <customSheetView guid="{31B58512-CD3E-674F-B392-D2AAFDDEC2A7}">
      <selection activeCell="B34" sqref="B34"/>
      <pageSetup orientation="portrait" horizontalDpi="4294967292" verticalDpi="4294967292"/>
    </customSheetView>
    <customSheetView guid="{1878E92E-9068-8149-B7AA-533890F7BF37}">
      <selection activeCell="B34" sqref="B34"/>
      <pageSetup orientation="portrait" horizontalDpi="4294967292" verticalDpi="4294967292"/>
    </customSheetView>
    <customSheetView guid="{1BE38152-D017-4787-8A3E-B2045FF26156}">
      <selection activeCell="B34" sqref="B34"/>
      <pageSetup orientation="portrait" horizontalDpi="4294967292" verticalDpi="4294967292"/>
    </customSheetView>
    <customSheetView guid="{C6D77430-87BC-254D-AEB2-209577195170}">
      <selection activeCell="B34" sqref="B34"/>
      <pageSetup orientation="portrait" horizontalDpi="4294967292" verticalDpi="4294967292"/>
    </customSheetView>
    <customSheetView guid="{44DADDB7-F1F8-E442-9427-7B0A66AA9254}">
      <selection activeCell="B34" sqref="B34"/>
      <pageSetup orientation="portrait" horizontalDpi="4294967292" verticalDpi="4294967292"/>
    </customSheetView>
  </customSheetView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Revenue</vt:lpstr>
    </vt:vector>
  </TitlesOfParts>
  <Company>Open Government Partnership</Company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Mahoney</dc:creator>
  <cp:lastModifiedBy>John Mahoney</cp:lastModifiedBy>
  <cp:lastPrinted>2014-12-23T17:36:49Z</cp:lastPrinted>
  <dcterms:created xsi:type="dcterms:W3CDTF">2014-09-18T18:49:27Z</dcterms:created>
  <dcterms:modified xsi:type="dcterms:W3CDTF">2015-03-04T18:38:00Z</dcterms:modified>
</cp:coreProperties>
</file>